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Override1.xml" ContentType="application/vnd.openxmlformats-officedocument.themeOverrid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hitneyS\Dropbox\WSS Backup 7.18.13\"/>
    </mc:Choice>
  </mc:AlternateContent>
  <bookViews>
    <workbookView xWindow="240" yWindow="525" windowWidth="16275" windowHeight="5790" activeTab="1"/>
  </bookViews>
  <sheets>
    <sheet name="Quarterly Financials" sheetId="6" r:id="rId1"/>
    <sheet name="Graphic" sheetId="4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ssessment">[1]HHS!$F$1</definedName>
  </definedNames>
  <calcPr calcId="152511"/>
</workbook>
</file>

<file path=xl/calcChain.xml><?xml version="1.0" encoding="utf-8"?>
<calcChain xmlns="http://schemas.openxmlformats.org/spreadsheetml/2006/main">
  <c r="E6" i="6" l="1"/>
  <c r="F6" i="6"/>
  <c r="E17" i="6"/>
  <c r="F17" i="6"/>
  <c r="G17" i="6"/>
  <c r="H17" i="6"/>
  <c r="E19" i="6"/>
  <c r="G19" i="6"/>
  <c r="H19" i="6"/>
  <c r="E26" i="6"/>
  <c r="F26" i="6"/>
  <c r="G26" i="6"/>
  <c r="H26" i="6"/>
  <c r="E29" i="6"/>
  <c r="F29" i="6"/>
  <c r="G29" i="6"/>
  <c r="H29" i="6"/>
  <c r="E35" i="6"/>
  <c r="E43" i="6" s="1"/>
  <c r="E47" i="6" s="1"/>
  <c r="E52" i="6" s="1"/>
  <c r="E55" i="6" s="1"/>
  <c r="E58" i="6" s="1"/>
  <c r="E62" i="6" s="1"/>
  <c r="F35" i="6"/>
  <c r="F43" i="6" s="1"/>
  <c r="F47" i="6" s="1"/>
  <c r="F52" i="6" s="1"/>
  <c r="F55" i="6" s="1"/>
  <c r="F58" i="6" s="1"/>
  <c r="F62" i="6" s="1"/>
  <c r="G35" i="6"/>
  <c r="H35" i="6"/>
  <c r="E38" i="6"/>
  <c r="E3" i="6" s="1"/>
  <c r="F38" i="6"/>
  <c r="F3" i="6" s="1"/>
  <c r="G38" i="6"/>
  <c r="G3" i="6" s="1"/>
  <c r="H38" i="6"/>
  <c r="H3" i="6" s="1"/>
  <c r="E39" i="6"/>
  <c r="F39" i="6"/>
  <c r="G39" i="6"/>
  <c r="H39" i="6"/>
  <c r="G42" i="6"/>
  <c r="G6" i="6" s="1"/>
  <c r="H42" i="6"/>
  <c r="H6" i="6" s="1"/>
  <c r="G43" i="6"/>
  <c r="G47" i="6" s="1"/>
  <c r="G52" i="6" s="1"/>
  <c r="G55" i="6" s="1"/>
  <c r="G58" i="6" s="1"/>
  <c r="G62" i="6" s="1"/>
  <c r="H43" i="6"/>
  <c r="H47" i="6" s="1"/>
  <c r="H52" i="6" s="1"/>
  <c r="H55" i="6" s="1"/>
  <c r="H58" i="6" s="1"/>
  <c r="H62" i="6" s="1"/>
  <c r="F44" i="6"/>
  <c r="F46" i="6" s="1"/>
  <c r="F9" i="6" s="1"/>
  <c r="F45" i="6"/>
  <c r="E46" i="6"/>
  <c r="E9" i="6" s="1"/>
  <c r="G46" i="6"/>
  <c r="G9" i="6" s="1"/>
  <c r="H46" i="6"/>
  <c r="H9" i="6" s="1"/>
  <c r="F48" i="6"/>
  <c r="F49" i="6"/>
  <c r="F50" i="6"/>
  <c r="F64" i="6" s="1"/>
  <c r="E51" i="6"/>
  <c r="E12" i="6" s="1"/>
  <c r="G51" i="6"/>
  <c r="G12" i="6" s="1"/>
  <c r="H51" i="6"/>
  <c r="H12" i="6" s="1"/>
  <c r="E54" i="6"/>
  <c r="E15" i="6" s="1"/>
  <c r="F54" i="6"/>
  <c r="F15" i="6" s="1"/>
  <c r="G54" i="6"/>
  <c r="G15" i="6" s="1"/>
  <c r="H54" i="6"/>
  <c r="H15" i="6" s="1"/>
  <c r="F57" i="6"/>
  <c r="F19" i="6" s="1"/>
  <c r="F59" i="6"/>
  <c r="F61" i="6" s="1"/>
  <c r="F20" i="6" s="1"/>
  <c r="F60" i="6"/>
  <c r="E61" i="6"/>
  <c r="E20" i="6" s="1"/>
  <c r="G61" i="6"/>
  <c r="G20" i="6" s="1"/>
  <c r="H61" i="6"/>
  <c r="H20" i="6" s="1"/>
  <c r="E63" i="6"/>
  <c r="G63" i="6"/>
  <c r="H63" i="6"/>
  <c r="H67" i="6" s="1"/>
  <c r="H23" i="6" s="1"/>
  <c r="E64" i="6"/>
  <c r="G64" i="6"/>
  <c r="H64" i="6"/>
  <c r="F65" i="6"/>
  <c r="E66" i="6"/>
  <c r="F66" i="6"/>
  <c r="G66" i="6"/>
  <c r="H66" i="6"/>
  <c r="E67" i="6"/>
  <c r="E23" i="6" s="1"/>
  <c r="G67" i="6"/>
  <c r="G23" i="6" s="1"/>
  <c r="F67" i="6" l="1"/>
  <c r="F23" i="6" s="1"/>
  <c r="F63" i="6"/>
  <c r="F51" i="6"/>
  <c r="F12" i="6" s="1"/>
  <c r="F68" i="6"/>
  <c r="F70" i="6"/>
  <c r="E68" i="6"/>
  <c r="E70" i="6"/>
  <c r="H68" i="6"/>
  <c r="H70" i="6"/>
  <c r="G70" i="6"/>
  <c r="G68" i="6"/>
  <c r="I6" i="4" l="1"/>
  <c r="J25" i="4"/>
  <c r="I25" i="4"/>
  <c r="D14" i="4"/>
  <c r="J17" i="4"/>
  <c r="I17" i="4"/>
  <c r="J13" i="4"/>
  <c r="J19" i="4"/>
  <c r="J22" i="4" s="1"/>
  <c r="I13" i="4"/>
  <c r="I19" i="4"/>
  <c r="I22" i="4" s="1"/>
  <c r="J6" i="4"/>
  <c r="C6" i="4"/>
</calcChain>
</file>

<file path=xl/sharedStrings.xml><?xml version="1.0" encoding="utf-8"?>
<sst xmlns="http://schemas.openxmlformats.org/spreadsheetml/2006/main" count="169" uniqueCount="101">
  <si>
    <t>Ratio</t>
  </si>
  <si>
    <t>Principal and Interest</t>
  </si>
  <si>
    <t>Interest Expense</t>
  </si>
  <si>
    <t>Depreciation</t>
  </si>
  <si>
    <t>Net Income</t>
  </si>
  <si>
    <t>Debt Service Coverage Ratio</t>
  </si>
  <si>
    <t>Debt to Asset Ratio</t>
  </si>
  <si>
    <t>Total Assets</t>
  </si>
  <si>
    <t>Total Liabilities</t>
  </si>
  <si>
    <t>Days Cash on Hand</t>
  </si>
  <si>
    <t>Total Expenses</t>
  </si>
  <si>
    <t>Cash</t>
  </si>
  <si>
    <t>Current Ratio</t>
  </si>
  <si>
    <t>Current Liabilities</t>
  </si>
  <si>
    <t>Current Assets</t>
  </si>
  <si>
    <t>Charter Projected Enrollment</t>
  </si>
  <si>
    <t>Actual DOE Enrollment</t>
  </si>
  <si>
    <t>6.30/2015</t>
  </si>
  <si>
    <t>Comments</t>
  </si>
  <si>
    <t>Quarterly Financial Report</t>
  </si>
  <si>
    <t>NA</t>
  </si>
  <si>
    <t xml:space="preserve">2.3 b) Financial Reporting Requirements </t>
  </si>
  <si>
    <t>2.3 a) Financial Audit</t>
  </si>
  <si>
    <r>
      <t>Calculation:</t>
    </r>
    <r>
      <rPr>
        <sz val="14"/>
        <rFont val="Calibri"/>
        <family val="2"/>
      </rPr>
      <t xml:space="preserve"> (Net Income + Depreciation Interest Expense)/(Principal and Interest Payments)</t>
    </r>
  </si>
  <si>
    <r>
      <t xml:space="preserve">Data Source: </t>
    </r>
    <r>
      <rPr>
        <sz val="14"/>
        <rFont val="Calibri"/>
        <family val="2"/>
      </rPr>
      <t>Audited Income Statement, and information from the school</t>
    </r>
  </si>
  <si>
    <t>2.2 c) Debt Service Coverage Ratio</t>
  </si>
  <si>
    <r>
      <t xml:space="preserve">Calculation: </t>
    </r>
    <r>
      <rPr>
        <sz val="14"/>
        <rFont val="Calibri"/>
        <family val="2"/>
      </rPr>
      <t>Total Liabilities/ Total Assets</t>
    </r>
  </si>
  <si>
    <r>
      <t>Data Source:</t>
    </r>
    <r>
      <rPr>
        <sz val="14"/>
        <rFont val="Calibri"/>
        <family val="2"/>
      </rPr>
      <t xml:space="preserve"> Audited Balance Sheet</t>
    </r>
  </si>
  <si>
    <t>2.2 b) Debt to Asset Ratio</t>
  </si>
  <si>
    <r>
      <t xml:space="preserve">Calculation: </t>
    </r>
    <r>
      <rPr>
        <sz val="14"/>
        <rFont val="Calibri"/>
        <family val="2"/>
      </rPr>
      <t>Net Income</t>
    </r>
  </si>
  <si>
    <t>3 yr Aggregate Net Income</t>
  </si>
  <si>
    <r>
      <t xml:space="preserve">Data Source: </t>
    </r>
    <r>
      <rPr>
        <sz val="14"/>
        <rFont val="Calibri"/>
        <family val="2"/>
      </rPr>
      <t>Audited Income Statement</t>
    </r>
  </si>
  <si>
    <t>2.2 a) Total Margin and Aggregated 3 Year TM</t>
  </si>
  <si>
    <t>Assessment</t>
  </si>
  <si>
    <r>
      <t xml:space="preserve">Calculation: </t>
    </r>
    <r>
      <rPr>
        <sz val="14"/>
        <rFont val="Calibri"/>
        <family val="2"/>
      </rPr>
      <t xml:space="preserve">Read notes for evidence of financial concerns </t>
    </r>
  </si>
  <si>
    <r>
      <t xml:space="preserve">Data Source: </t>
    </r>
    <r>
      <rPr>
        <sz val="14"/>
        <rFont val="Calibri"/>
        <family val="2"/>
      </rPr>
      <t>Audited Financial Statement Notes</t>
    </r>
  </si>
  <si>
    <t>2.1 d) Debt Default</t>
  </si>
  <si>
    <r>
      <t xml:space="preserve">Calculation: </t>
    </r>
    <r>
      <rPr>
        <sz val="14"/>
        <rFont val="Calibri"/>
        <family val="2"/>
      </rPr>
      <t>Cash/ ((Total Expenses-Depreciation)/365)</t>
    </r>
  </si>
  <si>
    <r>
      <t xml:space="preserve">Data Source: </t>
    </r>
    <r>
      <rPr>
        <sz val="14"/>
        <rFont val="Calibri"/>
        <family val="2"/>
      </rPr>
      <t>Audited Balance Sheet and Income Statement</t>
    </r>
  </si>
  <si>
    <t>2.1 c) Days Cash on Hand</t>
  </si>
  <si>
    <r>
      <t xml:space="preserve">Calculation: </t>
    </r>
    <r>
      <rPr>
        <sz val="14"/>
        <rFont val="Calibri"/>
        <family val="2"/>
      </rPr>
      <t>Current Assets/Current Liabilities</t>
    </r>
  </si>
  <si>
    <r>
      <t xml:space="preserve">Data Source: </t>
    </r>
    <r>
      <rPr>
        <sz val="14"/>
        <rFont val="Calibri"/>
        <family val="2"/>
      </rPr>
      <t>Audited Balance Sheet</t>
    </r>
  </si>
  <si>
    <t>2.1 c) Current Ratio</t>
  </si>
  <si>
    <t>366</t>
  </si>
  <si>
    <t>Actual DOE September Enrollment</t>
  </si>
  <si>
    <t>350</t>
  </si>
  <si>
    <t>Actual February DOE Enrollment</t>
  </si>
  <si>
    <t>2.1 b)February Enrollment Variance Ratio</t>
  </si>
  <si>
    <r>
      <t xml:space="preserve">Calculation: </t>
    </r>
    <r>
      <rPr>
        <sz val="14"/>
        <rFont val="Calibri"/>
        <family val="2"/>
      </rPr>
      <t>Actual Enrollment/Enrollment Projection</t>
    </r>
  </si>
  <si>
    <r>
      <t xml:space="preserve">Data Source: </t>
    </r>
    <r>
      <rPr>
        <sz val="14"/>
        <rFont val="Calibri"/>
        <family val="2"/>
      </rPr>
      <t>Projected Enrollment (Charter) and Actual Enrollment (DOE)</t>
    </r>
  </si>
  <si>
    <t>2.1 a) Enrollment Variance Ratio</t>
  </si>
  <si>
    <t>Calculations</t>
  </si>
  <si>
    <t>Does Not Meet Standard</t>
  </si>
  <si>
    <t xml:space="preserve">Fails to satisfy financial reporting requirements  </t>
  </si>
  <si>
    <t>Meets Standard</t>
  </si>
  <si>
    <t xml:space="preserve">Satisfies all financial reporting requirements  </t>
  </si>
  <si>
    <t>Financial Reporting Requirements</t>
  </si>
  <si>
    <t xml:space="preserve">Receives an audit with multiple significant deficiencies, material weakness or is a going concern </t>
  </si>
  <si>
    <t>Approaching Standard</t>
  </si>
  <si>
    <t>Receives a clean audit opinion with a few significant deficiencies noted  but no material weaknesses</t>
  </si>
  <si>
    <t>Receives a clean audit opinion</t>
  </si>
  <si>
    <t>Annual Independent Accrual Based Audit</t>
  </si>
  <si>
    <t>2.3
Reporting Requirements</t>
  </si>
  <si>
    <t>DSC Ratio is less than or equal to 1.05</t>
  </si>
  <si>
    <t>DSC ratio is between 1.05-1.15</t>
  </si>
  <si>
    <t>DSC ratio equals or exceeds 1.15</t>
  </si>
  <si>
    <t>Debt Service Coverage (DSC) Ratio</t>
  </si>
  <si>
    <t>Debt to asset ratio equals or exceeds 0.95</t>
  </si>
  <si>
    <t>Debt to asset ratio is between 0.9 - 0.95</t>
  </si>
  <si>
    <t>Debt to asset ratio is less than or equal to 0.9</t>
  </si>
  <si>
    <t>Debt to Asset</t>
  </si>
  <si>
    <t>Aggregate 3 year Net Income is negative</t>
  </si>
  <si>
    <t xml:space="preserve">Aggregate 3 year Net Income is positive and most recent year is negative  </t>
  </si>
  <si>
    <t xml:space="preserve">Aggregate 3 year Net Income is positive and most recent year is positive </t>
  </si>
  <si>
    <t>3 Year Aggregate Net Income</t>
  </si>
  <si>
    <t>2.2 
Long Term Health</t>
  </si>
  <si>
    <t>Default or delinquent</t>
  </si>
  <si>
    <t>Not in default or delinquent</t>
  </si>
  <si>
    <t>Debt Default Evidence</t>
  </si>
  <si>
    <t xml:space="preserve">Days cash on hand is less than or equal to 30 days </t>
  </si>
  <si>
    <t xml:space="preserve">Days cash on hand is between 30-45 days </t>
  </si>
  <si>
    <t>Days cash on hand equals or exceeds 45</t>
  </si>
  <si>
    <t>Days Cash On Hand</t>
  </si>
  <si>
    <t>Current Ratio is less than or equal to 1.0</t>
  </si>
  <si>
    <t>Current Ratio is between 1.0 - 1.1</t>
  </si>
  <si>
    <t xml:space="preserve">Current Ratio equals or exceeds 1.1 </t>
  </si>
  <si>
    <t xml:space="preserve">Enrollment Ratio is less than or equal to 89% </t>
  </si>
  <si>
    <t>Enrollment Ratio is between 90% -95%</t>
  </si>
  <si>
    <t>Enrollment Ratio equals or exceeds 95%</t>
  </si>
  <si>
    <t>February Enrollment Variance Ratio</t>
  </si>
  <si>
    <t>Enrollment Ratio is between 90% - 98%</t>
  </si>
  <si>
    <t>Was an updated charter applicant information form submitted at the charter signing?</t>
  </si>
  <si>
    <t xml:space="preserve">Enrollment Ratio equals or exceeds 99% </t>
  </si>
  <si>
    <t>Enrollment Variance Ratio</t>
  </si>
  <si>
    <t>2.1 
Short Term Health</t>
  </si>
  <si>
    <t>Notes</t>
  </si>
  <si>
    <t>Rating</t>
  </si>
  <si>
    <t>Measures</t>
  </si>
  <si>
    <t xml:space="preserve">Ratio </t>
  </si>
  <si>
    <t>Indicator</t>
  </si>
  <si>
    <t xml:space="preserve">Quarterly Financial Review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</si>
</sst>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\ 0.0_)\ \ \ _);_(\ \(0.0\)\ \ \ _)"/>
    <numFmt numFmtId="166" formatCode="_(\ 0.0_)%_);_(\ \(0.0\)%_)"/>
    <numFmt numFmtId="167" formatCode="#,##0.00;\-#,##0.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11"/>
      <name val="Garamond"/>
      <family val="1"/>
    </font>
    <font>
      <b/>
      <u/>
      <sz val="12"/>
      <name val="Garamond"/>
      <family val="1"/>
    </font>
    <font>
      <sz val="9"/>
      <name val="Arial"/>
      <family val="2"/>
    </font>
    <font>
      <b/>
      <sz val="12"/>
      <name val="Garamond"/>
      <family val="1"/>
    </font>
    <font>
      <i/>
      <sz val="12"/>
      <name val="Garamond"/>
      <family val="1"/>
    </font>
    <font>
      <sz val="10"/>
      <color theme="1"/>
      <name val="Arial"/>
      <family val="2"/>
    </font>
    <font>
      <b/>
      <u/>
      <sz val="10"/>
      <name val="Garamond"/>
      <family val="1"/>
    </font>
    <font>
      <i/>
      <u/>
      <sz val="11"/>
      <name val="Garamond"/>
      <family val="1"/>
    </font>
    <font>
      <i/>
      <sz val="11"/>
      <name val="Garamond"/>
      <family val="1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4"/>
      <name val="Calibri"/>
      <family val="2"/>
      <scheme val="minor"/>
    </font>
    <font>
      <i/>
      <sz val="1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</font>
    <font>
      <b/>
      <u/>
      <sz val="16"/>
      <name val="Calibri"/>
      <family val="2"/>
      <scheme val="minor"/>
    </font>
    <font>
      <b/>
      <i/>
      <sz val="16"/>
      <name val="Calibri"/>
      <family val="2"/>
    </font>
    <font>
      <u/>
      <sz val="6"/>
      <color theme="10"/>
      <name val="Arial"/>
      <family val="2"/>
    </font>
    <font>
      <b/>
      <u/>
      <sz val="16"/>
      <color theme="10"/>
      <name val="Arial"/>
      <family val="2"/>
    </font>
    <font>
      <b/>
      <i/>
      <sz val="16"/>
      <name val="Calibri"/>
      <family val="2"/>
      <scheme val="minor"/>
    </font>
    <font>
      <b/>
      <u/>
      <sz val="16"/>
      <color theme="5" tint="-0.249977111117893"/>
      <name val="Arial"/>
      <family val="2"/>
    </font>
    <font>
      <b/>
      <u/>
      <sz val="16"/>
      <color theme="7" tint="-0.499984740745262"/>
      <name val="Arial"/>
      <family val="2"/>
    </font>
    <font>
      <b/>
      <sz val="16"/>
      <color rgb="FF9C0006"/>
      <name val="Calibri"/>
      <family val="2"/>
      <scheme val="minor"/>
    </font>
    <font>
      <b/>
      <sz val="16"/>
      <color rgb="FF006100"/>
      <name val="Calibri"/>
      <family val="2"/>
      <scheme val="minor"/>
    </font>
    <font>
      <sz val="16"/>
      <name val="Calibri"/>
      <family val="2"/>
    </font>
    <font>
      <b/>
      <sz val="16"/>
      <color theme="4" tint="-0.499984740745262"/>
      <name val="Calibri"/>
      <family val="2"/>
      <scheme val="minor"/>
    </font>
    <font>
      <b/>
      <sz val="16"/>
      <color theme="7" tint="-0.499984740745262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BEED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indexed="64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3F3F3F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rgb="FF3F3F3F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3F3F3F"/>
      </right>
      <top style="thin">
        <color indexed="64"/>
      </top>
      <bottom/>
      <diagonal/>
    </border>
    <border>
      <left style="thin">
        <color rgb="FF3F3F3F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8">
    <xf numFmtId="0" fontId="0" fillId="0" borderId="0"/>
    <xf numFmtId="9" fontId="1" fillId="0" borderId="0" applyFont="0" applyFill="0" applyBorder="0" applyAlignment="0" applyProtection="0"/>
    <xf numFmtId="0" fontId="4" fillId="0" borderId="0"/>
    <xf numFmtId="41" fontId="10" fillId="0" borderId="0"/>
    <xf numFmtId="0" fontId="11" fillId="0" borderId="0">
      <alignment horizontal="center"/>
    </xf>
    <xf numFmtId="42" fontId="10" fillId="0" borderId="18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19">
      <alignment horizontal="right"/>
    </xf>
    <xf numFmtId="42" fontId="10" fillId="0" borderId="0"/>
    <xf numFmtId="0" fontId="10" fillId="0" borderId="0"/>
    <xf numFmtId="0" fontId="12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2" fillId="0" borderId="0"/>
    <xf numFmtId="0" fontId="4" fillId="0" borderId="0"/>
    <xf numFmtId="0" fontId="15" fillId="0" borderId="0"/>
    <xf numFmtId="0" fontId="4" fillId="0" borderId="0"/>
    <xf numFmtId="0" fontId="1" fillId="0" borderId="0"/>
    <xf numFmtId="0" fontId="12" fillId="0" borderId="0"/>
    <xf numFmtId="0" fontId="15" fillId="0" borderId="0"/>
    <xf numFmtId="0" fontId="4" fillId="0" borderId="0"/>
    <xf numFmtId="0" fontId="4" fillId="0" borderId="0"/>
    <xf numFmtId="0" fontId="1" fillId="0" borderId="0"/>
    <xf numFmtId="0" fontId="15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165" fontId="1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0" fillId="0" borderId="18"/>
    <xf numFmtId="165" fontId="10" fillId="0" borderId="19"/>
    <xf numFmtId="0" fontId="16" fillId="0" borderId="0">
      <alignment horizontal="center"/>
    </xf>
    <xf numFmtId="0" fontId="13" fillId="0" borderId="0">
      <alignment horizontal="left"/>
    </xf>
    <xf numFmtId="0" fontId="17" fillId="0" borderId="0"/>
    <xf numFmtId="0" fontId="14" fillId="0" borderId="19"/>
    <xf numFmtId="0" fontId="14" fillId="0" borderId="0"/>
    <xf numFmtId="0" fontId="18" fillId="0" borderId="0"/>
    <xf numFmtId="41" fontId="10" fillId="0" borderId="19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</cellStyleXfs>
  <cellXfs count="217">
    <xf numFmtId="0" fontId="0" fillId="0" borderId="0" xfId="0"/>
    <xf numFmtId="0" fontId="0" fillId="0" borderId="0" xfId="0" applyBorder="1"/>
    <xf numFmtId="0" fontId="5" fillId="2" borderId="1" xfId="2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 wrapText="1"/>
    </xf>
    <xf numFmtId="164" fontId="7" fillId="0" borderId="3" xfId="2" applyNumberFormat="1" applyFont="1" applyFill="1" applyBorder="1" applyAlignment="1">
      <alignment horizontal="center" vertical="center"/>
    </xf>
    <xf numFmtId="164" fontId="7" fillId="0" borderId="2" xfId="2" applyNumberFormat="1" applyFont="1" applyFill="1" applyBorder="1" applyAlignment="1">
      <alignment horizontal="center" vertical="center"/>
    </xf>
    <xf numFmtId="0" fontId="8" fillId="0" borderId="4" xfId="2" applyFont="1" applyBorder="1" applyAlignment="1">
      <alignment horizontal="right" vertical="top" wrapText="1"/>
    </xf>
    <xf numFmtId="164" fontId="7" fillId="0" borderId="3" xfId="2" applyNumberFormat="1" applyFont="1" applyFill="1" applyBorder="1" applyAlignment="1">
      <alignment horizontal="center"/>
    </xf>
    <xf numFmtId="164" fontId="7" fillId="0" borderId="3" xfId="2" applyNumberFormat="1" applyFont="1" applyBorder="1" applyAlignment="1">
      <alignment horizontal="center"/>
    </xf>
    <xf numFmtId="164" fontId="7" fillId="0" borderId="2" xfId="2" applyNumberFormat="1" applyFont="1" applyBorder="1" applyAlignment="1">
      <alignment horizontal="center"/>
    </xf>
    <xf numFmtId="164" fontId="7" fillId="0" borderId="3" xfId="2" applyNumberFormat="1" applyFont="1" applyBorder="1" applyAlignment="1">
      <alignment horizontal="center" vertical="center"/>
    </xf>
    <xf numFmtId="14" fontId="2" fillId="5" borderId="5" xfId="2" applyNumberFormat="1" applyFont="1" applyFill="1" applyBorder="1" applyAlignment="1">
      <alignment horizontal="center" vertical="top"/>
    </xf>
    <xf numFmtId="14" fontId="2" fillId="5" borderId="6" xfId="2" applyNumberFormat="1" applyFont="1" applyFill="1" applyBorder="1" applyAlignment="1">
      <alignment horizontal="center" vertical="top"/>
    </xf>
    <xf numFmtId="0" fontId="5" fillId="2" borderId="11" xfId="2" applyFont="1" applyFill="1" applyBorder="1" applyAlignment="1">
      <alignment horizontal="center" vertical="center" wrapText="1"/>
    </xf>
    <xf numFmtId="2" fontId="5" fillId="3" borderId="3" xfId="2" applyNumberFormat="1" applyFont="1" applyFill="1" applyBorder="1" applyAlignment="1">
      <alignment horizontal="center"/>
    </xf>
    <xf numFmtId="0" fontId="0" fillId="2" borderId="0" xfId="0" applyFill="1" applyBorder="1"/>
    <xf numFmtId="0" fontId="2" fillId="2" borderId="11" xfId="2" applyFont="1" applyFill="1" applyBorder="1" applyAlignment="1">
      <alignment horizontal="center" vertical="center" wrapText="1"/>
    </xf>
    <xf numFmtId="1" fontId="9" fillId="3" borderId="3" xfId="2" applyNumberFormat="1" applyFont="1" applyFill="1" applyBorder="1" applyAlignment="1">
      <alignment horizontal="center"/>
    </xf>
    <xf numFmtId="14" fontId="2" fillId="2" borderId="0" xfId="2" applyNumberFormat="1" applyFont="1" applyFill="1" applyBorder="1" applyAlignment="1">
      <alignment vertical="top"/>
    </xf>
    <xf numFmtId="0" fontId="5" fillId="2" borderId="7" xfId="2" applyFont="1" applyFill="1" applyBorder="1" applyAlignment="1">
      <alignment vertical="center" wrapText="1"/>
    </xf>
    <xf numFmtId="0" fontId="5" fillId="2" borderId="3" xfId="2" applyFont="1" applyFill="1" applyBorder="1" applyAlignment="1">
      <alignment vertical="center" wrapText="1"/>
    </xf>
    <xf numFmtId="0" fontId="5" fillId="2" borderId="4" xfId="2" applyFont="1" applyFill="1" applyBorder="1" applyAlignment="1">
      <alignment vertical="center" wrapText="1"/>
    </xf>
    <xf numFmtId="2" fontId="5" fillId="3" borderId="12" xfId="2" applyNumberFormat="1" applyFont="1" applyFill="1" applyBorder="1" applyAlignment="1">
      <alignment horizontal="center"/>
    </xf>
    <xf numFmtId="2" fontId="5" fillId="3" borderId="13" xfId="2" applyNumberFormat="1" applyFont="1" applyFill="1" applyBorder="1" applyAlignment="1">
      <alignment horizontal="center"/>
    </xf>
    <xf numFmtId="0" fontId="5" fillId="4" borderId="14" xfId="2" applyFont="1" applyFill="1" applyBorder="1" applyAlignment="1">
      <alignment horizontal="center" vertical="center" wrapText="1"/>
    </xf>
    <xf numFmtId="14" fontId="2" fillId="5" borderId="15" xfId="2" applyNumberFormat="1" applyFont="1" applyFill="1" applyBorder="1" applyAlignment="1">
      <alignment vertical="top" wrapText="1"/>
    </xf>
    <xf numFmtId="9" fontId="0" fillId="0" borderId="0" xfId="0" applyNumberFormat="1"/>
    <xf numFmtId="0" fontId="7" fillId="0" borderId="3" xfId="2" applyNumberFormat="1" applyFont="1" applyFill="1" applyBorder="1" applyAlignment="1">
      <alignment horizontal="center"/>
    </xf>
    <xf numFmtId="0" fontId="0" fillId="0" borderId="8" xfId="0" applyBorder="1"/>
    <xf numFmtId="0" fontId="0" fillId="0" borderId="22" xfId="0" applyBorder="1"/>
    <xf numFmtId="0" fontId="0" fillId="0" borderId="10" xfId="0" applyBorder="1"/>
    <xf numFmtId="49" fontId="0" fillId="0" borderId="0" xfId="0" applyNumberFormat="1"/>
    <xf numFmtId="17" fontId="0" fillId="0" borderId="0" xfId="0" applyNumberFormat="1"/>
    <xf numFmtId="14" fontId="2" fillId="5" borderId="22" xfId="2" applyNumberFormat="1" applyFont="1" applyFill="1" applyBorder="1" applyAlignment="1">
      <alignment horizontal="center" vertical="top"/>
    </xf>
    <xf numFmtId="9" fontId="5" fillId="3" borderId="21" xfId="1" applyFont="1" applyFill="1" applyBorder="1" applyAlignment="1">
      <alignment horizontal="center"/>
    </xf>
    <xf numFmtId="2" fontId="5" fillId="3" borderId="21" xfId="2" applyNumberFormat="1" applyFont="1" applyFill="1" applyBorder="1" applyAlignment="1">
      <alignment horizontal="center"/>
    </xf>
    <xf numFmtId="0" fontId="5" fillId="2" borderId="10" xfId="2" applyFont="1" applyFill="1" applyBorder="1" applyAlignment="1">
      <alignment vertical="center" wrapText="1"/>
    </xf>
    <xf numFmtId="2" fontId="5" fillId="3" borderId="7" xfId="2" applyNumberFormat="1" applyFont="1" applyFill="1" applyBorder="1" applyAlignment="1">
      <alignment horizontal="center"/>
    </xf>
    <xf numFmtId="164" fontId="7" fillId="0" borderId="13" xfId="2" applyNumberFormat="1" applyFont="1" applyBorder="1" applyAlignment="1">
      <alignment horizontal="center"/>
    </xf>
    <xf numFmtId="2" fontId="5" fillId="0" borderId="0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vertical="center" wrapText="1"/>
    </xf>
    <xf numFmtId="14" fontId="2" fillId="5" borderId="25" xfId="2" applyNumberFormat="1" applyFont="1" applyFill="1" applyBorder="1" applyAlignment="1">
      <alignment vertical="top" wrapText="1"/>
    </xf>
    <xf numFmtId="14" fontId="2" fillId="5" borderId="19" xfId="2" applyNumberFormat="1" applyFont="1" applyFill="1" applyBorder="1" applyAlignment="1">
      <alignment horizontal="center" vertical="top"/>
    </xf>
    <xf numFmtId="164" fontId="7" fillId="0" borderId="23" xfId="2" applyNumberFormat="1" applyFont="1" applyBorder="1" applyAlignment="1">
      <alignment horizontal="center"/>
    </xf>
    <xf numFmtId="14" fontId="2" fillId="5" borderId="30" xfId="2" applyNumberFormat="1" applyFont="1" applyFill="1" applyBorder="1" applyAlignment="1">
      <alignment horizontal="center" vertical="top"/>
    </xf>
    <xf numFmtId="1" fontId="9" fillId="3" borderId="10" xfId="2" applyNumberFormat="1" applyFont="1" applyFill="1" applyBorder="1" applyAlignment="1">
      <alignment horizontal="center"/>
    </xf>
    <xf numFmtId="14" fontId="2" fillId="5" borderId="11" xfId="2" applyNumberFormat="1" applyFont="1" applyFill="1" applyBorder="1" applyAlignment="1">
      <alignment vertical="top" wrapText="1"/>
    </xf>
    <xf numFmtId="14" fontId="2" fillId="5" borderId="36" xfId="2" applyNumberFormat="1" applyFont="1" applyFill="1" applyBorder="1" applyAlignment="1">
      <alignment horizontal="center" vertical="top"/>
    </xf>
    <xf numFmtId="2" fontId="5" fillId="3" borderId="10" xfId="2" applyNumberFormat="1" applyFont="1" applyFill="1" applyBorder="1" applyAlignment="1">
      <alignment horizontal="center"/>
    </xf>
    <xf numFmtId="0" fontId="5" fillId="4" borderId="11" xfId="2" applyFont="1" applyFill="1" applyBorder="1" applyAlignment="1">
      <alignment horizontal="center" vertical="center" wrapText="1"/>
    </xf>
    <xf numFmtId="164" fontId="7" fillId="0" borderId="23" xfId="2" applyNumberFormat="1" applyFont="1" applyBorder="1" applyAlignment="1">
      <alignment horizontal="center" vertical="center"/>
    </xf>
    <xf numFmtId="164" fontId="7" fillId="0" borderId="24" xfId="2" applyNumberFormat="1" applyFont="1" applyBorder="1" applyAlignment="1">
      <alignment horizontal="center"/>
    </xf>
    <xf numFmtId="0" fontId="5" fillId="4" borderId="39" xfId="2" applyFont="1" applyFill="1" applyBorder="1" applyAlignment="1">
      <alignment horizontal="center" vertical="center" wrapText="1"/>
    </xf>
    <xf numFmtId="0" fontId="5" fillId="2" borderId="30" xfId="2" applyFont="1" applyFill="1" applyBorder="1" applyAlignment="1">
      <alignment vertical="center" wrapText="1"/>
    </xf>
    <xf numFmtId="9" fontId="5" fillId="3" borderId="34" xfId="1" applyFont="1" applyFill="1" applyBorder="1" applyAlignment="1">
      <alignment horizontal="center"/>
    </xf>
    <xf numFmtId="0" fontId="7" fillId="0" borderId="13" xfId="2" applyNumberFormat="1" applyFont="1" applyFill="1" applyBorder="1" applyAlignment="1">
      <alignment horizontal="center"/>
    </xf>
    <xf numFmtId="0" fontId="21" fillId="0" borderId="0" xfId="2" applyFont="1"/>
    <xf numFmtId="0" fontId="21" fillId="0" borderId="0" xfId="2" applyFont="1" applyAlignment="1">
      <alignment vertical="top"/>
    </xf>
    <xf numFmtId="0" fontId="7" fillId="0" borderId="0" xfId="2" applyFont="1"/>
    <xf numFmtId="2" fontId="6" fillId="3" borderId="3" xfId="2" applyNumberFormat="1" applyFont="1" applyFill="1" applyBorder="1" applyAlignment="1">
      <alignment horizontal="center"/>
    </xf>
    <xf numFmtId="0" fontId="6" fillId="4" borderId="3" xfId="2" applyFont="1" applyFill="1" applyBorder="1" applyAlignment="1">
      <alignment horizontal="right" vertical="top"/>
    </xf>
    <xf numFmtId="0" fontId="22" fillId="0" borderId="0" xfId="2" applyFont="1" applyFill="1" applyBorder="1"/>
    <xf numFmtId="14" fontId="6" fillId="11" borderId="3" xfId="2" applyNumberFormat="1" applyFont="1" applyFill="1" applyBorder="1" applyAlignment="1">
      <alignment horizontal="center" vertical="top"/>
    </xf>
    <xf numFmtId="14" fontId="6" fillId="11" borderId="3" xfId="2" applyNumberFormat="1" applyFont="1" applyFill="1" applyBorder="1" applyAlignment="1">
      <alignment vertical="top"/>
    </xf>
    <xf numFmtId="0" fontId="7" fillId="0" borderId="0" xfId="2" applyFont="1" applyFill="1"/>
    <xf numFmtId="0" fontId="7" fillId="0" borderId="3" xfId="2" applyFont="1" applyFill="1" applyBorder="1" applyAlignment="1">
      <alignment horizontal="right" vertical="center"/>
    </xf>
    <xf numFmtId="167" fontId="21" fillId="0" borderId="0" xfId="2" applyNumberFormat="1" applyFont="1"/>
    <xf numFmtId="0" fontId="7" fillId="0" borderId="0" xfId="2" applyFont="1" applyFill="1" applyAlignment="1">
      <alignment wrapText="1"/>
    </xf>
    <xf numFmtId="0" fontId="23" fillId="0" borderId="0" xfId="2" applyFont="1" applyFill="1" applyBorder="1" applyAlignment="1">
      <alignment wrapText="1"/>
    </xf>
    <xf numFmtId="0" fontId="21" fillId="0" borderId="0" xfId="2" applyFont="1" applyBorder="1"/>
    <xf numFmtId="0" fontId="21" fillId="0" borderId="0" xfId="2" applyFont="1" applyFill="1" applyAlignment="1">
      <alignment wrapText="1"/>
    </xf>
    <xf numFmtId="2" fontId="6" fillId="3" borderId="23" xfId="2" applyNumberFormat="1" applyFont="1" applyFill="1" applyBorder="1" applyAlignment="1">
      <alignment horizontal="center"/>
    </xf>
    <xf numFmtId="0" fontId="7" fillId="0" borderId="3" xfId="2" applyFont="1" applyBorder="1" applyAlignment="1">
      <alignment horizontal="right" vertical="top"/>
    </xf>
    <xf numFmtId="14" fontId="6" fillId="11" borderId="3" xfId="2" applyNumberFormat="1" applyFont="1" applyFill="1" applyBorder="1" applyAlignment="1">
      <alignment vertical="top" wrapText="1"/>
    </xf>
    <xf numFmtId="0" fontId="6" fillId="3" borderId="3" xfId="2" applyNumberFormat="1" applyFont="1" applyFill="1" applyBorder="1" applyAlignment="1">
      <alignment horizontal="center"/>
    </xf>
    <xf numFmtId="0" fontId="6" fillId="3" borderId="3" xfId="2" applyFont="1" applyFill="1" applyBorder="1" applyAlignment="1">
      <alignment horizontal="right" vertical="top"/>
    </xf>
    <xf numFmtId="49" fontId="7" fillId="0" borderId="3" xfId="2" applyNumberFormat="1" applyFont="1" applyFill="1" applyBorder="1" applyAlignment="1">
      <alignment horizontal="center"/>
    </xf>
    <xf numFmtId="0" fontId="7" fillId="0" borderId="3" xfId="2" applyFont="1" applyFill="1" applyBorder="1" applyAlignment="1">
      <alignment horizontal="right" vertical="top"/>
    </xf>
    <xf numFmtId="14" fontId="6" fillId="11" borderId="3" xfId="2" applyNumberFormat="1" applyFont="1" applyFill="1" applyBorder="1" applyAlignment="1">
      <alignment horizontal="center"/>
    </xf>
    <xf numFmtId="0" fontId="6" fillId="11" borderId="3" xfId="2" applyFont="1" applyFill="1" applyBorder="1" applyAlignment="1">
      <alignment horizontal="right" vertical="top"/>
    </xf>
    <xf numFmtId="0" fontId="25" fillId="0" borderId="0" xfId="2" applyFont="1" applyAlignment="1">
      <alignment vertical="top"/>
    </xf>
    <xf numFmtId="0" fontId="21" fillId="0" borderId="0" xfId="2" applyFont="1" applyFill="1"/>
    <xf numFmtId="0" fontId="26" fillId="0" borderId="0" xfId="2" applyFont="1" applyFill="1" applyBorder="1" applyAlignment="1">
      <alignment horizontal="left" vertical="top" wrapText="1"/>
    </xf>
    <xf numFmtId="2" fontId="28" fillId="0" borderId="0" xfId="77" applyNumberFormat="1" applyFont="1" applyFill="1" applyBorder="1" applyAlignment="1" applyProtection="1">
      <alignment horizontal="center" vertical="center" wrapText="1"/>
    </xf>
    <xf numFmtId="0" fontId="29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29" fillId="12" borderId="3" xfId="2" applyFont="1" applyFill="1" applyBorder="1" applyAlignment="1">
      <alignment horizontal="center" vertical="center" wrapText="1"/>
    </xf>
    <xf numFmtId="0" fontId="7" fillId="12" borderId="3" xfId="2" applyFont="1" applyFill="1" applyBorder="1" applyAlignment="1">
      <alignment horizontal="left" vertical="center" wrapText="1"/>
    </xf>
    <xf numFmtId="0" fontId="7" fillId="12" borderId="13" xfId="2" applyFont="1" applyFill="1" applyBorder="1" applyAlignment="1">
      <alignment horizontal="left" vertical="center" wrapText="1"/>
    </xf>
    <xf numFmtId="164" fontId="30" fillId="13" borderId="40" xfId="77" applyNumberFormat="1" applyFont="1" applyFill="1" applyBorder="1" applyAlignment="1" applyProtection="1">
      <alignment horizontal="center" vertical="center" wrapText="1"/>
    </xf>
    <xf numFmtId="164" fontId="33" fillId="7" borderId="40" xfId="75" applyNumberFormat="1" applyFont="1" applyBorder="1" applyAlignment="1" applyProtection="1">
      <alignment horizontal="center" vertical="center" wrapText="1"/>
    </xf>
    <xf numFmtId="0" fontId="7" fillId="12" borderId="3" xfId="2" applyFont="1" applyFill="1" applyBorder="1" applyAlignment="1">
      <alignment horizontal="center" vertical="center" wrapText="1"/>
    </xf>
    <xf numFmtId="0" fontId="37" fillId="0" borderId="0" xfId="2" applyFont="1" applyAlignment="1">
      <alignment vertical="top"/>
    </xf>
    <xf numFmtId="0" fontId="23" fillId="0" borderId="0" xfId="2" applyFont="1" applyAlignment="1">
      <alignment vertical="top"/>
    </xf>
    <xf numFmtId="0" fontId="38" fillId="15" borderId="6" xfId="2" applyFont="1" applyFill="1" applyBorder="1" applyAlignment="1">
      <alignment horizontal="center" vertical="center" wrapText="1"/>
    </xf>
    <xf numFmtId="14" fontId="38" fillId="15" borderId="23" xfId="2" applyNumberFormat="1" applyFont="1" applyFill="1" applyBorder="1" applyAlignment="1">
      <alignment horizontal="center" vertical="center" wrapText="1"/>
    </xf>
    <xf numFmtId="0" fontId="38" fillId="15" borderId="57" xfId="2" applyFont="1" applyFill="1" applyBorder="1" applyAlignment="1">
      <alignment horizontal="center" vertical="center" wrapText="1"/>
    </xf>
    <xf numFmtId="0" fontId="38" fillId="15" borderId="26" xfId="2" applyFont="1" applyFill="1" applyBorder="1" applyAlignment="1">
      <alignment horizontal="center" vertical="center" wrapText="1"/>
    </xf>
    <xf numFmtId="0" fontId="38" fillId="15" borderId="15" xfId="2" applyFont="1" applyFill="1" applyBorder="1" applyAlignment="1">
      <alignment horizontal="center" vertical="center" wrapText="1"/>
    </xf>
    <xf numFmtId="0" fontId="25" fillId="16" borderId="3" xfId="2" applyFont="1" applyFill="1" applyBorder="1" applyAlignment="1">
      <alignment horizontal="center" vertical="center"/>
    </xf>
    <xf numFmtId="0" fontId="7" fillId="0" borderId="0" xfId="2" applyFont="1" applyAlignment="1">
      <alignment vertical="top"/>
    </xf>
    <xf numFmtId="0" fontId="25" fillId="0" borderId="0" xfId="2" applyFont="1" applyAlignment="1"/>
    <xf numFmtId="0" fontId="6" fillId="12" borderId="14" xfId="2" applyFont="1" applyFill="1" applyBorder="1" applyAlignment="1">
      <alignment horizontal="center" vertical="center" wrapText="1"/>
    </xf>
    <xf numFmtId="0" fontId="6" fillId="12" borderId="53" xfId="2" applyFont="1" applyFill="1" applyBorder="1" applyAlignment="1">
      <alignment horizontal="center" vertical="center" wrapText="1"/>
    </xf>
    <xf numFmtId="0" fontId="6" fillId="12" borderId="52" xfId="2" applyFont="1" applyFill="1" applyBorder="1" applyAlignment="1">
      <alignment horizontal="center" vertical="center" wrapText="1"/>
    </xf>
    <xf numFmtId="0" fontId="7" fillId="12" borderId="13" xfId="2" applyFont="1" applyFill="1" applyBorder="1" applyAlignment="1">
      <alignment horizontal="center" vertical="center" wrapText="1"/>
    </xf>
    <xf numFmtId="0" fontId="7" fillId="12" borderId="47" xfId="2" applyFont="1" applyFill="1" applyBorder="1" applyAlignment="1">
      <alignment horizontal="center" vertical="center" wrapText="1"/>
    </xf>
    <xf numFmtId="0" fontId="7" fillId="12" borderId="23" xfId="2" applyFont="1" applyFill="1" applyBorder="1" applyAlignment="1">
      <alignment horizontal="center" vertical="center" wrapText="1"/>
    </xf>
    <xf numFmtId="9" fontId="33" fillId="7" borderId="54" xfId="75" applyNumberFormat="1" applyFont="1" applyBorder="1" applyAlignment="1" applyProtection="1">
      <alignment horizontal="center" vertical="center"/>
    </xf>
    <xf numFmtId="9" fontId="33" fillId="7" borderId="51" xfId="75" applyNumberFormat="1" applyFont="1" applyBorder="1" applyAlignment="1" applyProtection="1">
      <alignment horizontal="center" vertical="center"/>
    </xf>
    <xf numFmtId="9" fontId="33" fillId="7" borderId="43" xfId="75" applyNumberFormat="1" applyFont="1" applyBorder="1" applyAlignment="1" applyProtection="1">
      <alignment horizontal="center" vertical="center"/>
    </xf>
    <xf numFmtId="9" fontId="28" fillId="9" borderId="56" xfId="77" applyNumberFormat="1" applyFont="1" applyFill="1" applyBorder="1" applyAlignment="1" applyProtection="1">
      <alignment horizontal="center" vertical="center"/>
    </xf>
    <xf numFmtId="9" fontId="28" fillId="9" borderId="50" xfId="77" applyNumberFormat="1" applyFont="1" applyFill="1" applyBorder="1" applyAlignment="1" applyProtection="1">
      <alignment horizontal="center" vertical="center"/>
    </xf>
    <xf numFmtId="9" fontId="28" fillId="9" borderId="42" xfId="77" applyNumberFormat="1" applyFont="1" applyFill="1" applyBorder="1" applyAlignment="1" applyProtection="1">
      <alignment horizontal="center" vertical="center"/>
    </xf>
    <xf numFmtId="9" fontId="28" fillId="9" borderId="55" xfId="77" applyNumberFormat="1" applyFont="1" applyFill="1" applyBorder="1" applyAlignment="1" applyProtection="1">
      <alignment horizontal="center" vertical="center"/>
    </xf>
    <xf numFmtId="9" fontId="28" fillId="9" borderId="49" xfId="77" applyNumberFormat="1" applyFont="1" applyFill="1" applyBorder="1" applyAlignment="1" applyProtection="1">
      <alignment horizontal="center" vertical="center"/>
    </xf>
    <xf numFmtId="9" fontId="28" fillId="9" borderId="41" xfId="77" applyNumberFormat="1" applyFont="1" applyFill="1" applyBorder="1" applyAlignment="1" applyProtection="1">
      <alignment horizontal="center" vertical="center"/>
    </xf>
    <xf numFmtId="2" fontId="31" fillId="10" borderId="46" xfId="77" applyNumberFormat="1" applyFont="1" applyFill="1" applyBorder="1" applyAlignment="1" applyProtection="1">
      <alignment horizontal="center" vertical="center" wrapText="1"/>
    </xf>
    <xf numFmtId="2" fontId="31" fillId="10" borderId="51" xfId="77" applyNumberFormat="1" applyFont="1" applyFill="1" applyBorder="1" applyAlignment="1" applyProtection="1">
      <alignment horizontal="center" vertical="center" wrapText="1"/>
    </xf>
    <xf numFmtId="2" fontId="31" fillId="10" borderId="43" xfId="77" applyNumberFormat="1" applyFont="1" applyFill="1" applyBorder="1" applyAlignment="1" applyProtection="1">
      <alignment horizontal="center" vertical="center" wrapText="1"/>
    </xf>
    <xf numFmtId="0" fontId="7" fillId="0" borderId="12" xfId="2" applyFont="1" applyBorder="1" applyAlignment="1">
      <alignment horizontal="left" vertical="top" wrapText="1"/>
    </xf>
    <xf numFmtId="0" fontId="7" fillId="0" borderId="48" xfId="2" applyFont="1" applyBorder="1" applyAlignment="1">
      <alignment horizontal="left" vertical="top" wrapText="1"/>
    </xf>
    <xf numFmtId="0" fontId="7" fillId="0" borderId="24" xfId="2" applyFont="1" applyBorder="1" applyAlignment="1">
      <alignment horizontal="left" vertical="top" wrapText="1"/>
    </xf>
    <xf numFmtId="9" fontId="28" fillId="9" borderId="46" xfId="77" applyNumberFormat="1" applyFont="1" applyFill="1" applyBorder="1" applyAlignment="1" applyProtection="1">
      <alignment horizontal="center" vertical="center"/>
    </xf>
    <xf numFmtId="9" fontId="28" fillId="9" borderId="51" xfId="77" applyNumberFormat="1" applyFont="1" applyFill="1" applyBorder="1" applyAlignment="1" applyProtection="1">
      <alignment horizontal="center" vertical="center"/>
    </xf>
    <xf numFmtId="9" fontId="28" fillId="9" borderId="43" xfId="77" applyNumberFormat="1" applyFont="1" applyFill="1" applyBorder="1" applyAlignment="1" applyProtection="1">
      <alignment horizontal="center" vertical="center"/>
    </xf>
    <xf numFmtId="9" fontId="28" fillId="9" borderId="45" xfId="77" applyNumberFormat="1" applyFont="1" applyFill="1" applyBorder="1" applyAlignment="1" applyProtection="1">
      <alignment horizontal="center" vertical="center"/>
    </xf>
    <xf numFmtId="0" fontId="7" fillId="0" borderId="12" xfId="2" applyFont="1" applyBorder="1" applyAlignment="1">
      <alignment horizontal="center" vertical="top" wrapText="1"/>
    </xf>
    <xf numFmtId="0" fontId="7" fillId="0" borderId="48" xfId="2" applyFont="1" applyBorder="1" applyAlignment="1">
      <alignment horizontal="center" vertical="top" wrapText="1"/>
    </xf>
    <xf numFmtId="0" fontId="7" fillId="0" borderId="24" xfId="2" applyFont="1" applyBorder="1" applyAlignment="1">
      <alignment horizontal="center" vertical="top" wrapText="1"/>
    </xf>
    <xf numFmtId="1" fontId="36" fillId="10" borderId="46" xfId="76" applyNumberFormat="1" applyFont="1" applyFill="1" applyBorder="1" applyAlignment="1" applyProtection="1">
      <alignment horizontal="center" vertical="center"/>
    </xf>
    <xf numFmtId="1" fontId="36" fillId="10" borderId="51" xfId="76" applyNumberFormat="1" applyFont="1" applyFill="1" applyBorder="1" applyAlignment="1" applyProtection="1">
      <alignment horizontal="center" vertical="center"/>
    </xf>
    <xf numFmtId="1" fontId="36" fillId="10" borderId="43" xfId="76" applyNumberFormat="1" applyFont="1" applyFill="1" applyBorder="1" applyAlignment="1" applyProtection="1">
      <alignment horizontal="center" vertical="center"/>
    </xf>
    <xf numFmtId="1" fontId="35" fillId="14" borderId="46" xfId="76" applyNumberFormat="1" applyFont="1" applyFill="1" applyBorder="1" applyAlignment="1" applyProtection="1">
      <alignment horizontal="center" vertical="center"/>
    </xf>
    <xf numFmtId="1" fontId="35" fillId="14" borderId="51" xfId="76" applyNumberFormat="1" applyFont="1" applyFill="1" applyBorder="1" applyAlignment="1" applyProtection="1">
      <alignment horizontal="center" vertical="center"/>
    </xf>
    <xf numFmtId="1" fontId="35" fillId="14" borderId="43" xfId="76" applyNumberFormat="1" applyFont="1" applyFill="1" applyBorder="1" applyAlignment="1" applyProtection="1">
      <alignment horizontal="center" vertical="center"/>
    </xf>
    <xf numFmtId="1" fontId="30" fillId="13" borderId="45" xfId="77" applyNumberFormat="1" applyFont="1" applyFill="1" applyBorder="1" applyAlignment="1" applyProtection="1">
      <alignment horizontal="center" vertical="center" wrapText="1"/>
    </xf>
    <xf numFmtId="1" fontId="30" fillId="13" borderId="50" xfId="77" applyNumberFormat="1" applyFont="1" applyFill="1" applyBorder="1" applyAlignment="1" applyProtection="1">
      <alignment horizontal="center" vertical="center" wrapText="1"/>
    </xf>
    <xf numFmtId="1" fontId="30" fillId="13" borderId="42" xfId="77" applyNumberFormat="1" applyFont="1" applyFill="1" applyBorder="1" applyAlignment="1" applyProtection="1">
      <alignment horizontal="center" vertical="center" wrapText="1"/>
    </xf>
    <xf numFmtId="0" fontId="28" fillId="9" borderId="46" xfId="77" applyFont="1" applyFill="1" applyBorder="1" applyAlignment="1" applyProtection="1">
      <alignment horizontal="center" vertical="center"/>
    </xf>
    <xf numFmtId="0" fontId="28" fillId="9" borderId="43" xfId="77" applyFont="1" applyFill="1" applyBorder="1" applyAlignment="1" applyProtection="1">
      <alignment horizontal="center" vertical="center"/>
    </xf>
    <xf numFmtId="0" fontId="28" fillId="9" borderId="45" xfId="77" applyFont="1" applyFill="1" applyBorder="1" applyAlignment="1" applyProtection="1">
      <alignment horizontal="center" vertical="center"/>
    </xf>
    <xf numFmtId="0" fontId="28" fillId="9" borderId="42" xfId="77" applyFont="1" applyFill="1" applyBorder="1" applyAlignment="1" applyProtection="1">
      <alignment horizontal="center" vertical="center"/>
    </xf>
    <xf numFmtId="0" fontId="28" fillId="9" borderId="44" xfId="77" applyFont="1" applyFill="1" applyBorder="1" applyAlignment="1" applyProtection="1">
      <alignment horizontal="center" vertical="center"/>
    </xf>
    <xf numFmtId="0" fontId="28" fillId="9" borderId="41" xfId="77" applyFont="1" applyFill="1" applyBorder="1" applyAlignment="1" applyProtection="1">
      <alignment horizontal="center" vertical="center"/>
    </xf>
    <xf numFmtId="0" fontId="34" fillId="0" borderId="12" xfId="2" applyFont="1" applyBorder="1" applyAlignment="1">
      <alignment horizontal="left" vertical="top" wrapText="1"/>
    </xf>
    <xf numFmtId="0" fontId="34" fillId="0" borderId="24" xfId="2" applyFont="1" applyBorder="1" applyAlignment="1">
      <alignment horizontal="left" vertical="top" wrapText="1"/>
    </xf>
    <xf numFmtId="164" fontId="28" fillId="9" borderId="45" xfId="77" applyNumberFormat="1" applyFont="1" applyFill="1" applyBorder="1" applyAlignment="1" applyProtection="1">
      <alignment horizontal="center" vertical="center" wrapText="1"/>
    </xf>
    <xf numFmtId="164" fontId="28" fillId="9" borderId="42" xfId="77" applyNumberFormat="1" applyFont="1" applyFill="1" applyBorder="1" applyAlignment="1" applyProtection="1">
      <alignment horizontal="center" vertical="center" wrapText="1"/>
    </xf>
    <xf numFmtId="164" fontId="28" fillId="9" borderId="44" xfId="77" applyNumberFormat="1" applyFont="1" applyFill="1" applyBorder="1" applyAlignment="1" applyProtection="1">
      <alignment horizontal="center" vertical="center" wrapText="1"/>
    </xf>
    <xf numFmtId="164" fontId="28" fillId="9" borderId="41" xfId="77" applyNumberFormat="1" applyFont="1" applyFill="1" applyBorder="1" applyAlignment="1" applyProtection="1">
      <alignment horizontal="center" vertical="center" wrapText="1"/>
    </xf>
    <xf numFmtId="2" fontId="30" fillId="13" borderId="45" xfId="77" applyNumberFormat="1" applyFont="1" applyFill="1" applyBorder="1" applyAlignment="1" applyProtection="1">
      <alignment horizontal="center" vertical="center" wrapText="1"/>
    </xf>
    <xf numFmtId="2" fontId="30" fillId="13" borderId="50" xfId="77" applyNumberFormat="1" applyFont="1" applyFill="1" applyBorder="1" applyAlignment="1" applyProtection="1">
      <alignment horizontal="center" vertical="center" wrapText="1"/>
    </xf>
    <xf numFmtId="2" fontId="30" fillId="13" borderId="42" xfId="77" applyNumberFormat="1" applyFont="1" applyFill="1" applyBorder="1" applyAlignment="1" applyProtection="1">
      <alignment horizontal="center" vertical="center" wrapText="1"/>
    </xf>
    <xf numFmtId="2" fontId="32" fillId="13" borderId="46" xfId="76" applyNumberFormat="1" applyFont="1" applyFill="1" applyBorder="1" applyAlignment="1" applyProtection="1">
      <alignment horizontal="center" vertical="center" wrapText="1"/>
    </xf>
    <xf numFmtId="2" fontId="32" fillId="13" borderId="51" xfId="76" applyNumberFormat="1" applyFont="1" applyFill="1" applyBorder="1" applyAlignment="1" applyProtection="1">
      <alignment horizontal="center" vertical="center" wrapText="1"/>
    </xf>
    <xf numFmtId="2" fontId="32" fillId="13" borderId="43" xfId="76" applyNumberFormat="1" applyFont="1" applyFill="1" applyBorder="1" applyAlignment="1" applyProtection="1">
      <alignment horizontal="center" vertical="center" wrapText="1"/>
    </xf>
    <xf numFmtId="0" fontId="6" fillId="12" borderId="13" xfId="2" applyFont="1" applyFill="1" applyBorder="1" applyAlignment="1">
      <alignment horizontal="center" vertical="center" wrapText="1"/>
    </xf>
    <xf numFmtId="0" fontId="6" fillId="12" borderId="47" xfId="2" applyFont="1" applyFill="1" applyBorder="1" applyAlignment="1">
      <alignment horizontal="center" vertical="center" wrapText="1"/>
    </xf>
    <xf numFmtId="0" fontId="6" fillId="12" borderId="23" xfId="2" applyFont="1" applyFill="1" applyBorder="1" applyAlignment="1">
      <alignment horizontal="center" vertical="center" wrapText="1"/>
    </xf>
    <xf numFmtId="2" fontId="28" fillId="9" borderId="46" xfId="77" applyNumberFormat="1" applyFont="1" applyFill="1" applyBorder="1" applyAlignment="1" applyProtection="1">
      <alignment horizontal="center" vertical="center" wrapText="1"/>
    </xf>
    <xf numFmtId="2" fontId="28" fillId="9" borderId="51" xfId="77" applyNumberFormat="1" applyFont="1" applyFill="1" applyBorder="1" applyAlignment="1" applyProtection="1">
      <alignment horizontal="center" vertical="center" wrapText="1"/>
    </xf>
    <xf numFmtId="2" fontId="28" fillId="9" borderId="43" xfId="77" applyNumberFormat="1" applyFont="1" applyFill="1" applyBorder="1" applyAlignment="1" applyProtection="1">
      <alignment horizontal="center" vertical="center" wrapText="1"/>
    </xf>
    <xf numFmtId="2" fontId="28" fillId="9" borderId="45" xfId="77" applyNumberFormat="1" applyFont="1" applyFill="1" applyBorder="1" applyAlignment="1" applyProtection="1">
      <alignment horizontal="center" vertical="center" wrapText="1"/>
    </xf>
    <xf numFmtId="2" fontId="28" fillId="9" borderId="50" xfId="77" applyNumberFormat="1" applyFont="1" applyFill="1" applyBorder="1" applyAlignment="1" applyProtection="1">
      <alignment horizontal="center" vertical="center" wrapText="1"/>
    </xf>
    <xf numFmtId="2" fontId="28" fillId="9" borderId="42" xfId="77" applyNumberFormat="1" applyFont="1" applyFill="1" applyBorder="1" applyAlignment="1" applyProtection="1">
      <alignment horizontal="center" vertical="center" wrapText="1"/>
    </xf>
    <xf numFmtId="2" fontId="28" fillId="9" borderId="44" xfId="77" applyNumberFormat="1" applyFont="1" applyFill="1" applyBorder="1" applyAlignment="1" applyProtection="1">
      <alignment horizontal="center" vertical="center" wrapText="1"/>
    </xf>
    <xf numFmtId="2" fontId="28" fillId="9" borderId="49" xfId="77" applyNumberFormat="1" applyFont="1" applyFill="1" applyBorder="1" applyAlignment="1" applyProtection="1">
      <alignment horizontal="center" vertical="center" wrapText="1"/>
    </xf>
    <xf numFmtId="2" fontId="28" fillId="9" borderId="41" xfId="77" applyNumberFormat="1" applyFont="1" applyFill="1" applyBorder="1" applyAlignment="1" applyProtection="1">
      <alignment horizontal="center" vertical="center" wrapText="1"/>
    </xf>
    <xf numFmtId="0" fontId="26" fillId="0" borderId="12" xfId="2" applyFont="1" applyBorder="1" applyAlignment="1">
      <alignment horizontal="left" vertical="top" wrapText="1"/>
    </xf>
    <xf numFmtId="0" fontId="26" fillId="0" borderId="24" xfId="2" applyFont="1" applyBorder="1" applyAlignment="1">
      <alignment horizontal="left" vertical="top" wrapText="1"/>
    </xf>
    <xf numFmtId="0" fontId="26" fillId="0" borderId="48" xfId="2" applyFont="1" applyBorder="1" applyAlignment="1">
      <alignment horizontal="left" vertical="top" wrapText="1"/>
    </xf>
    <xf numFmtId="0" fontId="3" fillId="6" borderId="17" xfId="0" applyFont="1" applyFill="1" applyBorder="1" applyAlignment="1">
      <alignment horizontal="center" wrapText="1"/>
    </xf>
    <xf numFmtId="0" fontId="3" fillId="6" borderId="16" xfId="0" applyFont="1" applyFill="1" applyBorder="1" applyAlignment="1">
      <alignment horizontal="center" wrapText="1"/>
    </xf>
    <xf numFmtId="14" fontId="2" fillId="5" borderId="25" xfId="2" applyNumberFormat="1" applyFont="1" applyFill="1" applyBorder="1" applyAlignment="1">
      <alignment horizontal="center" vertical="top" wrapText="1"/>
    </xf>
    <xf numFmtId="14" fontId="2" fillId="5" borderId="26" xfId="2" applyNumberFormat="1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14" fontId="2" fillId="5" borderId="30" xfId="2" applyNumberFormat="1" applyFont="1" applyFill="1" applyBorder="1" applyAlignment="1">
      <alignment horizontal="center" vertical="top"/>
    </xf>
    <xf numFmtId="14" fontId="2" fillId="5" borderId="31" xfId="2" applyNumberFormat="1" applyFont="1" applyFill="1" applyBorder="1" applyAlignment="1">
      <alignment horizontal="center" vertical="top"/>
    </xf>
    <xf numFmtId="14" fontId="2" fillId="5" borderId="32" xfId="2" applyNumberFormat="1" applyFont="1" applyFill="1" applyBorder="1" applyAlignment="1">
      <alignment horizontal="center" vertical="top"/>
    </xf>
    <xf numFmtId="9" fontId="5" fillId="0" borderId="27" xfId="1" applyFont="1" applyFill="1" applyBorder="1" applyAlignment="1">
      <alignment horizontal="center"/>
    </xf>
    <xf numFmtId="9" fontId="5" fillId="0" borderId="37" xfId="1" applyFont="1" applyFill="1" applyBorder="1" applyAlignment="1">
      <alignment horizontal="center"/>
    </xf>
    <xf numFmtId="9" fontId="5" fillId="0" borderId="28" xfId="1" applyFont="1" applyFill="1" applyBorder="1" applyAlignment="1">
      <alignment horizontal="center"/>
    </xf>
    <xf numFmtId="9" fontId="5" fillId="0" borderId="17" xfId="1" applyFont="1" applyFill="1" applyBorder="1" applyAlignment="1">
      <alignment horizontal="center"/>
    </xf>
    <xf numFmtId="9" fontId="5" fillId="0" borderId="16" xfId="1" applyFont="1" applyFill="1" applyBorder="1" applyAlignment="1">
      <alignment horizontal="center"/>
    </xf>
    <xf numFmtId="9" fontId="5" fillId="0" borderId="29" xfId="1" applyFont="1" applyFill="1" applyBorder="1" applyAlignment="1">
      <alignment horizontal="center"/>
    </xf>
    <xf numFmtId="14" fontId="2" fillId="5" borderId="5" xfId="2" applyNumberFormat="1" applyFont="1" applyFill="1" applyBorder="1" applyAlignment="1">
      <alignment horizontal="center" vertical="top"/>
    </xf>
    <xf numFmtId="14" fontId="2" fillId="5" borderId="36" xfId="2" applyNumberFormat="1" applyFont="1" applyFill="1" applyBorder="1" applyAlignment="1">
      <alignment horizontal="center" vertical="top"/>
    </xf>
    <xf numFmtId="14" fontId="2" fillId="5" borderId="38" xfId="2" applyNumberFormat="1" applyFont="1" applyFill="1" applyBorder="1" applyAlignment="1">
      <alignment horizontal="center" vertical="top"/>
    </xf>
    <xf numFmtId="0" fontId="5" fillId="2" borderId="10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2" fontId="6" fillId="0" borderId="21" xfId="2" applyNumberFormat="1" applyFont="1" applyFill="1" applyBorder="1" applyAlignment="1">
      <alignment horizontal="center"/>
    </xf>
    <xf numFmtId="2" fontId="6" fillId="0" borderId="33" xfId="2" applyNumberFormat="1" applyFont="1" applyFill="1" applyBorder="1" applyAlignment="1">
      <alignment horizontal="center"/>
    </xf>
    <xf numFmtId="2" fontId="6" fillId="0" borderId="34" xfId="2" applyNumberFormat="1" applyFont="1" applyFill="1" applyBorder="1" applyAlignment="1">
      <alignment horizontal="center"/>
    </xf>
    <xf numFmtId="2" fontId="6" fillId="0" borderId="35" xfId="2" applyNumberFormat="1" applyFont="1" applyFill="1" applyBorder="1" applyAlignment="1">
      <alignment horizontal="center"/>
    </xf>
    <xf numFmtId="2" fontId="6" fillId="0" borderId="16" xfId="2" applyNumberFormat="1" applyFont="1" applyFill="1" applyBorder="1" applyAlignment="1">
      <alignment horizontal="center"/>
    </xf>
    <xf numFmtId="2" fontId="6" fillId="0" borderId="29" xfId="2" applyNumberFormat="1" applyFont="1" applyFill="1" applyBorder="1" applyAlignment="1">
      <alignment horizontal="center"/>
    </xf>
    <xf numFmtId="1" fontId="9" fillId="0" borderId="21" xfId="2" applyNumberFormat="1" applyFont="1" applyFill="1" applyBorder="1" applyAlignment="1">
      <alignment horizontal="center"/>
    </xf>
    <xf numFmtId="1" fontId="9" fillId="0" borderId="33" xfId="2" applyNumberFormat="1" applyFont="1" applyFill="1" applyBorder="1" applyAlignment="1">
      <alignment horizontal="center"/>
    </xf>
    <xf numFmtId="1" fontId="9" fillId="0" borderId="34" xfId="2" applyNumberFormat="1" applyFont="1" applyFill="1" applyBorder="1" applyAlignment="1">
      <alignment horizontal="center"/>
    </xf>
    <xf numFmtId="1" fontId="9" fillId="0" borderId="35" xfId="2" applyNumberFormat="1" applyFont="1" applyFill="1" applyBorder="1" applyAlignment="1">
      <alignment horizontal="center"/>
    </xf>
    <xf numFmtId="1" fontId="9" fillId="0" borderId="16" xfId="2" applyNumberFormat="1" applyFont="1" applyFill="1" applyBorder="1" applyAlignment="1">
      <alignment horizontal="center"/>
    </xf>
    <xf numFmtId="1" fontId="9" fillId="0" borderId="29" xfId="2" applyNumberFormat="1" applyFont="1" applyFill="1" applyBorder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5" fillId="2" borderId="0" xfId="2" applyNumberFormat="1" applyFont="1" applyFill="1" applyBorder="1" applyAlignment="1">
      <alignment horizontal="center"/>
    </xf>
    <xf numFmtId="2" fontId="5" fillId="2" borderId="35" xfId="2" applyNumberFormat="1" applyFont="1" applyFill="1" applyBorder="1" applyAlignment="1">
      <alignment horizontal="center"/>
    </xf>
    <xf numFmtId="2" fontId="5" fillId="2" borderId="16" xfId="2" applyNumberFormat="1" applyFont="1" applyFill="1" applyBorder="1" applyAlignment="1">
      <alignment horizontal="center"/>
    </xf>
    <xf numFmtId="2" fontId="5" fillId="2" borderId="27" xfId="2" applyNumberFormat="1" applyFont="1" applyFill="1" applyBorder="1" applyAlignment="1">
      <alignment horizontal="center"/>
    </xf>
    <xf numFmtId="2" fontId="5" fillId="2" borderId="37" xfId="2" applyNumberFormat="1" applyFont="1" applyFill="1" applyBorder="1" applyAlignment="1">
      <alignment horizontal="center"/>
    </xf>
    <xf numFmtId="2" fontId="5" fillId="2" borderId="28" xfId="2" applyNumberFormat="1" applyFont="1" applyFill="1" applyBorder="1" applyAlignment="1">
      <alignment horizontal="center"/>
    </xf>
    <xf numFmtId="2" fontId="5" fillId="2" borderId="17" xfId="2" applyNumberFormat="1" applyFont="1" applyFill="1" applyBorder="1" applyAlignment="1">
      <alignment horizontal="center"/>
    </xf>
    <xf numFmtId="2" fontId="5" fillId="2" borderId="29" xfId="2" applyNumberFormat="1" applyFont="1" applyFill="1" applyBorder="1" applyAlignment="1">
      <alignment horizontal="center"/>
    </xf>
  </cellXfs>
  <cellStyles count="78">
    <cellStyle name="All Non-Decimal Numbers" xfId="3"/>
    <cellStyle name="Bad" xfId="76" builtinId="27"/>
    <cellStyle name="Column Date" xfId="4"/>
    <cellStyle name="Column Total" xfId="5"/>
    <cellStyle name="Comma 2" xfId="6"/>
    <cellStyle name="Comma 2 2" xfId="7"/>
    <cellStyle name="Comma 2 2 2" xfId="8"/>
    <cellStyle name="Comma 2 2 2 2" xfId="9"/>
    <cellStyle name="Comma 2 2 3" xfId="10"/>
    <cellStyle name="Comma 2 2 3 2" xfId="11"/>
    <cellStyle name="Comma 2 3" xfId="12"/>
    <cellStyle name="Comma 2 3 2" xfId="13"/>
    <cellStyle name="Comma 2 4" xfId="14"/>
    <cellStyle name="Comma 3" xfId="15"/>
    <cellStyle name="Comma 3 2" xfId="16"/>
    <cellStyle name="Comma 3 3" xfId="17"/>
    <cellStyle name="Comma 4" xfId="18"/>
    <cellStyle name="Comma 5" xfId="19"/>
    <cellStyle name="Company Name" xfId="20"/>
    <cellStyle name="Currency 2" xfId="21"/>
    <cellStyle name="Currency 2 2" xfId="22"/>
    <cellStyle name="Currency 3" xfId="23"/>
    <cellStyle name="Exhibit Name" xfId="24"/>
    <cellStyle name="First Number in Column" xfId="25"/>
    <cellStyle name="Footer Text" xfId="26"/>
    <cellStyle name="Good" xfId="75" builtinId="26"/>
    <cellStyle name="Hyperlink" xfId="77" builtinId="8"/>
    <cellStyle name="Normal" xfId="0" builtinId="0"/>
    <cellStyle name="Normal 10" xfId="27"/>
    <cellStyle name="Normal 11" xfId="28"/>
    <cellStyle name="Normal 12" xfId="29"/>
    <cellStyle name="Normal 2" xfId="2"/>
    <cellStyle name="Normal 2 2" xfId="30"/>
    <cellStyle name="Normal 2 2 2" xfId="31"/>
    <cellStyle name="Normal 2 2 3" xfId="32"/>
    <cellStyle name="Normal 2 2 4" xfId="33"/>
    <cellStyle name="Normal 2 3" xfId="34"/>
    <cellStyle name="Normal 2 3 2" xfId="35"/>
    <cellStyle name="Normal 2 4" xfId="36"/>
    <cellStyle name="Normal 3" xfId="37"/>
    <cellStyle name="Normal 3 2" xfId="38"/>
    <cellStyle name="Normal 3 3" xfId="39"/>
    <cellStyle name="Normal 3 4" xfId="40"/>
    <cellStyle name="Normal 3 5" xfId="41"/>
    <cellStyle name="Normal 3 6" xfId="42"/>
    <cellStyle name="Normal 4" xfId="43"/>
    <cellStyle name="Normal 4 2" xfId="44"/>
    <cellStyle name="Normal 5" xfId="45"/>
    <cellStyle name="Normal 5 2" xfId="46"/>
    <cellStyle name="Normal 5 2 2" xfId="47"/>
    <cellStyle name="Normal 5 3" xfId="48"/>
    <cellStyle name="Normal 6" xfId="49"/>
    <cellStyle name="Normal 6 2" xfId="50"/>
    <cellStyle name="Normal 6 3" xfId="51"/>
    <cellStyle name="Normal 7" xfId="52"/>
    <cellStyle name="Normal 7 2" xfId="53"/>
    <cellStyle name="Normal 8" xfId="54"/>
    <cellStyle name="Normal 9" xfId="55"/>
    <cellStyle name="Percent" xfId="1" builtinId="5"/>
    <cellStyle name="Percent (no %)" xfId="56"/>
    <cellStyle name="Percent 2" xfId="57"/>
    <cellStyle name="Percent 2 2" xfId="58"/>
    <cellStyle name="Percent 2 2 2" xfId="59"/>
    <cellStyle name="Percent 2 2 2 2" xfId="60"/>
    <cellStyle name="Percent 2 2 3" xfId="61"/>
    <cellStyle name="Percent 2 2 3 2" xfId="62"/>
    <cellStyle name="Percent 2 3" xfId="63"/>
    <cellStyle name="Percent 2 3 2" xfId="64"/>
    <cellStyle name="Percent 3" xfId="65"/>
    <cellStyle name="Percent Double Underline" xfId="66"/>
    <cellStyle name="Percent underlined (no %)" xfId="67"/>
    <cellStyle name="Section Label (Centered)" xfId="68"/>
    <cellStyle name="Section Label (Left)" xfId="69"/>
    <cellStyle name="Section Sub-Label" xfId="70"/>
    <cellStyle name="Statement Dates" xfId="71"/>
    <cellStyle name="Statement Name" xfId="72"/>
    <cellStyle name="Subtotal Line" xfId="73"/>
    <cellStyle name="Underlined Number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4"/>
          <c:order val="0"/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4"/>
          <c:tx>
            <c:v>DSCR</c:v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trendline>
            <c:trendlineType val="linear"/>
            <c:dispRSqr val="0"/>
            <c:dispEq val="0"/>
          </c:trendline>
          <c:cat>
            <c:numRef>
              <c:f>Graphic!$F$27</c:f>
              <c:numCache>
                <c:formatCode>m/d/yyyy</c:formatCode>
                <c:ptCount val="1"/>
              </c:numCache>
            </c:numRef>
          </c:cat>
          <c:val>
            <c:numRef>
              <c:f>Graphic!$F$32</c:f>
              <c:numCache>
                <c:formatCode>0.00</c:formatCode>
                <c:ptCount val="1"/>
              </c:numCache>
            </c:numRef>
          </c:val>
        </c:ser>
        <c:ser>
          <c:idx val="5"/>
          <c:order val="5"/>
          <c:tx>
            <c:v>horizontal line</c:v>
          </c:tx>
          <c:spPr>
            <a:solidFill>
              <a:schemeClr val="bg1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noFill/>
            </c:spPr>
          </c:dPt>
          <c:trendline>
            <c:spPr>
              <a:ln w="38100">
                <a:solidFill>
                  <a:schemeClr val="accent4"/>
                </a:solidFill>
                <a:prstDash val="dash"/>
              </a:ln>
            </c:spPr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-100"/>
        <c:axId val="7669176"/>
        <c:axId val="189566504"/>
      </c:barChart>
      <c:catAx>
        <c:axId val="76691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89566504"/>
        <c:crosses val="autoZero"/>
        <c:auto val="1"/>
        <c:lblAlgn val="ctr"/>
        <c:lblOffset val="100"/>
        <c:noMultiLvlLbl val="1"/>
      </c:catAx>
      <c:valAx>
        <c:axId val="189566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669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6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cat>
            <c:strRef>
              <c:f>'[3]Net Income'!$B$3:$R$3</c:f>
              <c:strCache>
                <c:ptCount val="17"/>
                <c:pt idx="0">
                  <c:v>Q1 13-14 </c:v>
                </c:pt>
                <c:pt idx="1">
                  <c:v>Q1 14-15</c:v>
                </c:pt>
                <c:pt idx="2">
                  <c:v>Q1-15-16</c:v>
                </c:pt>
                <c:pt idx="4">
                  <c:v>Q2 13-14 </c:v>
                </c:pt>
                <c:pt idx="5">
                  <c:v>Q2 14-15</c:v>
                </c:pt>
                <c:pt idx="6">
                  <c:v>Q2-15-16</c:v>
                </c:pt>
                <c:pt idx="8">
                  <c:v>Q3 12-13</c:v>
                </c:pt>
                <c:pt idx="9">
                  <c:v>Q3-13-14</c:v>
                </c:pt>
                <c:pt idx="10">
                  <c:v>Q3 14-15</c:v>
                </c:pt>
                <c:pt idx="11">
                  <c:v>Q3 15-16</c:v>
                </c:pt>
                <c:pt idx="13">
                  <c:v>Q4 12-13</c:v>
                </c:pt>
                <c:pt idx="14">
                  <c:v>Q4 13-14</c:v>
                </c:pt>
                <c:pt idx="15">
                  <c:v>Q4 14-15</c:v>
                </c:pt>
                <c:pt idx="16">
                  <c:v>Q4 15-16</c:v>
                </c:pt>
              </c:strCache>
            </c:strRef>
          </c:cat>
          <c:val>
            <c:numRef>
              <c:f>'[3]Net Income'!$B$36:$R$36</c:f>
              <c:numCache>
                <c:formatCode>General</c:formatCode>
                <c:ptCount val="17"/>
                <c:pt idx="1">
                  <c:v>33309</c:v>
                </c:pt>
                <c:pt idx="2">
                  <c:v>106997</c:v>
                </c:pt>
                <c:pt idx="5">
                  <c:v>-172156</c:v>
                </c:pt>
                <c:pt idx="6">
                  <c:v>-271854</c:v>
                </c:pt>
                <c:pt idx="10">
                  <c:v>159594</c:v>
                </c:pt>
                <c:pt idx="11">
                  <c:v>-414574</c:v>
                </c:pt>
                <c:pt idx="12">
                  <c:v>0</c:v>
                </c:pt>
                <c:pt idx="15">
                  <c:v>101805.24</c:v>
                </c:pt>
                <c:pt idx="16">
                  <c:v>-544632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875768"/>
        <c:axId val="206876160"/>
      </c:barChart>
      <c:lineChart>
        <c:grouping val="standard"/>
        <c:varyColors val="0"/>
        <c:ser>
          <c:idx val="1"/>
          <c:order val="1"/>
          <c:tx>
            <c:strRef>
              <c:f>'[3]Net Income'!$R$2</c:f>
              <c:strCache>
                <c:ptCount val="1"/>
              </c:strCache>
            </c:strRef>
          </c:tx>
          <c:spPr>
            <a:ln>
              <a:solidFill>
                <a:schemeClr val="accent4"/>
              </a:solidFill>
              <a:prstDash val="dash"/>
            </a:ln>
          </c:spPr>
          <c:marker>
            <c:symbol val="none"/>
          </c:marker>
          <c:val>
            <c:numRef>
              <c:f>'[3]Net Income'!$R$3:$AG$3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875768"/>
        <c:axId val="206876160"/>
      </c:lineChart>
      <c:catAx>
        <c:axId val="206875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2220000" anchor="b" anchorCtr="0"/>
          <a:lstStyle/>
          <a:p>
            <a:pPr>
              <a:defRPr sz="800"/>
            </a:pPr>
            <a:endParaRPr lang="en-US"/>
          </a:p>
        </c:txPr>
        <c:crossAx val="206876160"/>
        <c:crosses val="autoZero"/>
        <c:auto val="1"/>
        <c:lblAlgn val="ctr"/>
        <c:lblOffset val="100"/>
        <c:noMultiLvlLbl val="0"/>
      </c:catAx>
      <c:valAx>
        <c:axId val="206876160"/>
        <c:scaling>
          <c:orientation val="minMax"/>
          <c:max val="300000"/>
          <c:min val="-300000"/>
        </c:scaling>
        <c:delete val="0"/>
        <c:axPos val="l"/>
        <c:majorGridlines>
          <c:spPr>
            <a:ln>
              <a:noFill/>
            </a:ln>
          </c:spPr>
        </c:majorGridlines>
        <c:numFmt formatCode="&quot;$&quot;#,##0.0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06875768"/>
        <c:crosses val="autoZero"/>
        <c:crossBetween val="between"/>
        <c:majorUnit val="300000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Pt>
            <c:idx val="1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3"/>
            <c:invertIfNegative val="0"/>
            <c:bubble3D val="0"/>
          </c:dPt>
          <c:dLbls>
            <c:dLbl>
              <c:idx val="1"/>
              <c:layout>
                <c:manualLayout>
                  <c:x val="0"/>
                  <c:y val="-5.0196090831209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7.529413624681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772002772002772E-3"/>
                  <c:y val="-0.1756863179092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772002772002772E-3"/>
                  <c:y val="-7.529413624681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1065035555676648E-2"/>
                  <c:y val="-8.92581353733235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8.3160083160083165E-3"/>
                  <c:y val="-3.7647068123407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660899653979228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'[3]Net Income'!$B$3:$R$3</c:f>
              <c:strCache>
                <c:ptCount val="17"/>
                <c:pt idx="0">
                  <c:v>Q1 13-14 </c:v>
                </c:pt>
                <c:pt idx="1">
                  <c:v>Q1 14-15</c:v>
                </c:pt>
                <c:pt idx="2">
                  <c:v>Q1-15-16</c:v>
                </c:pt>
                <c:pt idx="4">
                  <c:v>Q2 13-14 </c:v>
                </c:pt>
                <c:pt idx="5">
                  <c:v>Q2 14-15</c:v>
                </c:pt>
                <c:pt idx="6">
                  <c:v>Q2-15-16</c:v>
                </c:pt>
                <c:pt idx="8">
                  <c:v>Q3 12-13</c:v>
                </c:pt>
                <c:pt idx="9">
                  <c:v>Q3-13-14</c:v>
                </c:pt>
                <c:pt idx="10">
                  <c:v>Q3 14-15</c:v>
                </c:pt>
                <c:pt idx="11">
                  <c:v>Q3 15-16</c:v>
                </c:pt>
                <c:pt idx="13">
                  <c:v>Q4 12-13</c:v>
                </c:pt>
                <c:pt idx="14">
                  <c:v>Q4 13-14</c:v>
                </c:pt>
                <c:pt idx="15">
                  <c:v>Q4 14-15</c:v>
                </c:pt>
                <c:pt idx="16">
                  <c:v>Q4 15-16</c:v>
                </c:pt>
              </c:strCache>
            </c:strRef>
          </c:cat>
          <c:val>
            <c:numRef>
              <c:f>'[3]Debt to Asset'!$B$35:$R$35</c:f>
              <c:numCache>
                <c:formatCode>General</c:formatCode>
                <c:ptCount val="17"/>
                <c:pt idx="1">
                  <c:v>1.5268462779522232</c:v>
                </c:pt>
                <c:pt idx="2">
                  <c:v>0.960415529316342</c:v>
                </c:pt>
                <c:pt idx="5">
                  <c:v>1.6360374863224516</c:v>
                </c:pt>
                <c:pt idx="6">
                  <c:v>1.0976870251244104</c:v>
                </c:pt>
                <c:pt idx="10">
                  <c:v>0.9899740153845793</c:v>
                </c:pt>
                <c:pt idx="11">
                  <c:v>1.1137278332558542</c:v>
                </c:pt>
                <c:pt idx="12">
                  <c:v>0</c:v>
                </c:pt>
                <c:pt idx="15">
                  <c:v>1.0745610552811</c:v>
                </c:pt>
                <c:pt idx="16">
                  <c:v>1.1256864589160755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876944"/>
        <c:axId val="206877336"/>
      </c:barChart>
      <c:lineChart>
        <c:grouping val="standard"/>
        <c:varyColors val="0"/>
        <c:ser>
          <c:idx val="1"/>
          <c:order val="1"/>
          <c:tx>
            <c:strRef>
              <c:f>'[3]Debt to Asset'!$R$1</c:f>
              <c:strCache>
                <c:ptCount val="1"/>
              </c:strCache>
            </c:strRef>
          </c:tx>
          <c:spPr>
            <a:ln>
              <a:solidFill>
                <a:schemeClr val="accent4"/>
              </a:solidFill>
              <a:prstDash val="dash"/>
            </a:ln>
          </c:spPr>
          <c:marker>
            <c:symbol val="none"/>
          </c:marker>
          <c:cat>
            <c:strRef>
              <c:f>'[3]Net Income'!$B$3:$R$3</c:f>
              <c:strCache>
                <c:ptCount val="17"/>
                <c:pt idx="0">
                  <c:v>Q1 13-14 </c:v>
                </c:pt>
                <c:pt idx="1">
                  <c:v>Q1 14-15</c:v>
                </c:pt>
                <c:pt idx="2">
                  <c:v>Q1-15-16</c:v>
                </c:pt>
                <c:pt idx="4">
                  <c:v>Q2 13-14 </c:v>
                </c:pt>
                <c:pt idx="5">
                  <c:v>Q2 14-15</c:v>
                </c:pt>
                <c:pt idx="6">
                  <c:v>Q2-15-16</c:v>
                </c:pt>
                <c:pt idx="8">
                  <c:v>Q3 12-13</c:v>
                </c:pt>
                <c:pt idx="9">
                  <c:v>Q3-13-14</c:v>
                </c:pt>
                <c:pt idx="10">
                  <c:v>Q3 14-15</c:v>
                </c:pt>
                <c:pt idx="11">
                  <c:v>Q3 15-16</c:v>
                </c:pt>
                <c:pt idx="13">
                  <c:v>Q4 12-13</c:v>
                </c:pt>
                <c:pt idx="14">
                  <c:v>Q4 13-14</c:v>
                </c:pt>
                <c:pt idx="15">
                  <c:v>Q4 14-15</c:v>
                </c:pt>
                <c:pt idx="16">
                  <c:v>Q4 15-16</c:v>
                </c:pt>
              </c:strCache>
            </c:strRef>
          </c:cat>
          <c:val>
            <c:numRef>
              <c:f>'[3]Debt to Asset'!$T$2:$AL$2</c:f>
              <c:numCache>
                <c:formatCode>General</c:formatCode>
                <c:ptCount val="19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876944"/>
        <c:axId val="206877336"/>
      </c:lineChart>
      <c:catAx>
        <c:axId val="206876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1920000"/>
          <a:lstStyle/>
          <a:p>
            <a:pPr>
              <a:defRPr sz="900"/>
            </a:pPr>
            <a:endParaRPr lang="en-US"/>
          </a:p>
        </c:txPr>
        <c:crossAx val="206877336"/>
        <c:crosses val="autoZero"/>
        <c:auto val="1"/>
        <c:lblAlgn val="ctr"/>
        <c:lblOffset val="100"/>
        <c:noMultiLvlLbl val="0"/>
      </c:catAx>
      <c:valAx>
        <c:axId val="206877336"/>
        <c:scaling>
          <c:orientation val="minMax"/>
          <c:max val="2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.00" sourceLinked="0"/>
        <c:majorTickMark val="out"/>
        <c:minorTickMark val="none"/>
        <c:tickLblPos val="nextTo"/>
        <c:crossAx val="206876944"/>
        <c:crosses val="autoZero"/>
        <c:crossBetween val="between"/>
      </c:valAx>
    </c:plotArea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February Enrollment Variance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cat>
            <c:strRef>
              <c:f>'[4]Feb Enrollment'!$K$2:$M$2</c:f>
              <c:strCache>
                <c:ptCount val="3"/>
                <c:pt idx="0">
                  <c:v>Q3-13-14</c:v>
                </c:pt>
                <c:pt idx="1">
                  <c:v>Q3 14-15</c:v>
                </c:pt>
                <c:pt idx="2">
                  <c:v>Q3 15-16</c:v>
                </c:pt>
              </c:strCache>
            </c:strRef>
          </c:cat>
          <c:val>
            <c:numRef>
              <c:f>'[4]Feb Enrollment'!$K$34:$M$34</c:f>
              <c:numCache>
                <c:formatCode>General</c:formatCode>
                <c:ptCount val="3"/>
                <c:pt idx="0">
                  <c:v>0</c:v>
                </c:pt>
                <c:pt idx="1">
                  <c:v>0.95149253731343286</c:v>
                </c:pt>
                <c:pt idx="2">
                  <c:v>0.96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963656"/>
        <c:axId val="205964048"/>
      </c:barChart>
      <c:lineChart>
        <c:grouping val="standard"/>
        <c:varyColors val="0"/>
        <c:ser>
          <c:idx val="1"/>
          <c:order val="1"/>
          <c:spPr>
            <a:ln>
              <a:solidFill>
                <a:schemeClr val="accent4"/>
              </a:solidFill>
              <a:prstDash val="dash"/>
            </a:ln>
          </c:spPr>
          <c:marker>
            <c:symbol val="none"/>
          </c:marker>
          <c:val>
            <c:numRef>
              <c:f>'[3]Feb Enrollment'!$U$3:$X$3</c:f>
              <c:numCache>
                <c:formatCode>General</c:formatCode>
                <c:ptCount val="4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963656"/>
        <c:axId val="205964048"/>
      </c:lineChart>
      <c:catAx>
        <c:axId val="205963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2160000" vert="horz"/>
          <a:lstStyle/>
          <a:p>
            <a:pPr>
              <a:defRPr sz="800"/>
            </a:pPr>
            <a:endParaRPr lang="en-US"/>
          </a:p>
        </c:txPr>
        <c:crossAx val="205964048"/>
        <c:crosses val="autoZero"/>
        <c:auto val="1"/>
        <c:lblAlgn val="ctr"/>
        <c:lblOffset val="100"/>
        <c:noMultiLvlLbl val="0"/>
      </c:catAx>
      <c:valAx>
        <c:axId val="205964048"/>
        <c:scaling>
          <c:orientation val="minMax"/>
          <c:max val="1"/>
          <c:min val="0.8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extTo"/>
        <c:crossAx val="205963656"/>
        <c:crosses val="autoZero"/>
        <c:crossBetween val="between"/>
        <c:majorUnit val="0.1"/>
      </c:valAx>
    </c:plotArea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65495311398387E-2"/>
          <c:y val="9.0402181418576033E-2"/>
          <c:w val="0.89063190170519813"/>
          <c:h val="0.425517673375781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6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1"/>
              <c:numFmt formatCode="#,##0.0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'[3]Debt Service Coverage'!$B$2:$R$2</c:f>
              <c:strCache>
                <c:ptCount val="17"/>
                <c:pt idx="0">
                  <c:v>Q1 13-14 </c:v>
                </c:pt>
                <c:pt idx="1">
                  <c:v>Q1 14-15</c:v>
                </c:pt>
                <c:pt idx="2">
                  <c:v>Q1-15-16</c:v>
                </c:pt>
                <c:pt idx="4">
                  <c:v>Q2 13-14 </c:v>
                </c:pt>
                <c:pt idx="5">
                  <c:v>Q2 14-15</c:v>
                </c:pt>
                <c:pt idx="6">
                  <c:v>Q2-15-16</c:v>
                </c:pt>
                <c:pt idx="8">
                  <c:v>Q3 12-13</c:v>
                </c:pt>
                <c:pt idx="9">
                  <c:v>Q3-13-14</c:v>
                </c:pt>
                <c:pt idx="10">
                  <c:v>Q3 14-15</c:v>
                </c:pt>
                <c:pt idx="11">
                  <c:v>Q3 15-16</c:v>
                </c:pt>
                <c:pt idx="13">
                  <c:v>Q4 12-13</c:v>
                </c:pt>
                <c:pt idx="14">
                  <c:v>Q4 13-14</c:v>
                </c:pt>
                <c:pt idx="15">
                  <c:v>Q4 14-15</c:v>
                </c:pt>
                <c:pt idx="16">
                  <c:v>Q4 15-16</c:v>
                </c:pt>
              </c:strCache>
            </c:strRef>
          </c:cat>
          <c:val>
            <c:numRef>
              <c:f>'[3]Debt Service Coverage'!$B$35:$R$35</c:f>
              <c:numCache>
                <c:formatCode>General</c:formatCode>
                <c:ptCount val="17"/>
                <c:pt idx="2">
                  <c:v>1.3328241721339429</c:v>
                </c:pt>
                <c:pt idx="6">
                  <c:v>0.38793546861636768</c:v>
                </c:pt>
                <c:pt idx="11">
                  <c:v>0.43900222279606477</c:v>
                </c:pt>
                <c:pt idx="12">
                  <c:v>0</c:v>
                </c:pt>
                <c:pt idx="16">
                  <c:v>0.47853933702603796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964832"/>
        <c:axId val="205965224"/>
      </c:barChart>
      <c:lineChart>
        <c:grouping val="standard"/>
        <c:varyColors val="0"/>
        <c:ser>
          <c:idx val="1"/>
          <c:order val="1"/>
          <c:tx>
            <c:strRef>
              <c:f>'[5]Quarterly Data Set'!$P$1</c:f>
              <c:strCache>
                <c:ptCount val="1"/>
                <c:pt idx="0">
                  <c:v>Meets Standard</c:v>
                </c:pt>
              </c:strCache>
            </c:strRef>
          </c:tx>
          <c:spPr>
            <a:ln>
              <a:solidFill>
                <a:schemeClr val="accent4"/>
              </a:solidFill>
              <a:prstDash val="dash"/>
            </a:ln>
          </c:spPr>
          <c:marker>
            <c:symbol val="none"/>
          </c:marker>
          <c:val>
            <c:numRef>
              <c:f>'[5]Quarterly Data Set'!$P$2:$P$17</c:f>
              <c:numCache>
                <c:formatCode>General</c:formatCode>
                <c:ptCount val="16"/>
                <c:pt idx="0">
                  <c:v>1.1499999999999999</c:v>
                </c:pt>
                <c:pt idx="1">
                  <c:v>1.1499999999999999</c:v>
                </c:pt>
                <c:pt idx="2">
                  <c:v>1.1499999999999999</c:v>
                </c:pt>
                <c:pt idx="3">
                  <c:v>1.1499999999999999</c:v>
                </c:pt>
                <c:pt idx="4">
                  <c:v>1.1499999999999999</c:v>
                </c:pt>
                <c:pt idx="5">
                  <c:v>1.1499999999999999</c:v>
                </c:pt>
                <c:pt idx="6">
                  <c:v>1.1499999999999999</c:v>
                </c:pt>
                <c:pt idx="7">
                  <c:v>1.1499999999999999</c:v>
                </c:pt>
                <c:pt idx="8">
                  <c:v>1.1499999999999999</c:v>
                </c:pt>
                <c:pt idx="9">
                  <c:v>1.1499999999999999</c:v>
                </c:pt>
                <c:pt idx="10">
                  <c:v>1.1499999999999999</c:v>
                </c:pt>
                <c:pt idx="11">
                  <c:v>1.1499999999999999</c:v>
                </c:pt>
                <c:pt idx="12">
                  <c:v>1.1499999999999999</c:v>
                </c:pt>
                <c:pt idx="13">
                  <c:v>1.1499999999999999</c:v>
                </c:pt>
                <c:pt idx="14">
                  <c:v>1.1499999999999999</c:v>
                </c:pt>
                <c:pt idx="15">
                  <c:v>1.1499999999999999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964832"/>
        <c:axId val="205965224"/>
      </c:lineChart>
      <c:catAx>
        <c:axId val="205964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3660000"/>
          <a:lstStyle/>
          <a:p>
            <a:pPr>
              <a:defRPr/>
            </a:pPr>
            <a:endParaRPr lang="en-US"/>
          </a:p>
        </c:txPr>
        <c:crossAx val="205965224"/>
        <c:crosses val="autoZero"/>
        <c:auto val="1"/>
        <c:lblAlgn val="ctr"/>
        <c:lblOffset val="100"/>
        <c:noMultiLvlLbl val="0"/>
      </c:catAx>
      <c:valAx>
        <c:axId val="2059652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205964832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4"/>
          <c:order val="0"/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4"/>
          <c:tx>
            <c:v>DSCR</c:v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trendline>
            <c:trendlineType val="linear"/>
            <c:dispRSqr val="0"/>
            <c:dispEq val="0"/>
          </c:trendline>
          <c:cat>
            <c:numRef>
              <c:f>Graphic!$F$27</c:f>
              <c:numCache>
                <c:formatCode>m/d/yyyy</c:formatCode>
                <c:ptCount val="1"/>
              </c:numCache>
            </c:numRef>
          </c:cat>
          <c:val>
            <c:numRef>
              <c:f>Graphic!$F$32</c:f>
              <c:numCache>
                <c:formatCode>0.00</c:formatCode>
                <c:ptCount val="1"/>
              </c:numCache>
            </c:numRef>
          </c:val>
        </c:ser>
        <c:ser>
          <c:idx val="5"/>
          <c:order val="5"/>
          <c:tx>
            <c:v>horizontal line</c:v>
          </c:tx>
          <c:spPr>
            <a:solidFill>
              <a:schemeClr val="bg1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noFill/>
            </c:spPr>
          </c:dPt>
          <c:trendline>
            <c:spPr>
              <a:ln w="38100">
                <a:solidFill>
                  <a:schemeClr val="accent4"/>
                </a:solidFill>
                <a:prstDash val="dash"/>
              </a:ln>
            </c:spPr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-100"/>
        <c:axId val="206660256"/>
        <c:axId val="206664736"/>
      </c:barChart>
      <c:catAx>
        <c:axId val="20666025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06664736"/>
        <c:crosses val="autoZero"/>
        <c:auto val="1"/>
        <c:lblAlgn val="ctr"/>
        <c:lblOffset val="100"/>
        <c:noMultiLvlLbl val="1"/>
      </c:catAx>
      <c:valAx>
        <c:axId val="206664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066602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026821086970617"/>
          <c:y val="0.14068316517502227"/>
          <c:w val="0.80365243248950491"/>
          <c:h val="0.615236380927979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Graphic!$B$8</c:f>
              <c:strCache>
                <c:ptCount val="1"/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cat>
            <c:numRef>
              <c:f>Graphic!$G$8:$H$8</c:f>
              <c:numCache>
                <c:formatCode>m/d/yyyy</c:formatCode>
                <c:ptCount val="2"/>
              </c:numCache>
            </c:numRef>
          </c:cat>
          <c:val>
            <c:numRef>
              <c:f>Graphic!$G$11:$H$11</c:f>
              <c:numCache>
                <c:formatCode>0.00</c:formatCode>
                <c:ptCount val="2"/>
              </c:numCache>
            </c:numRef>
          </c:val>
        </c:ser>
        <c:ser>
          <c:idx val="0"/>
          <c:order val="1"/>
          <c:tx>
            <c:v>vertical line</c:v>
          </c:tx>
          <c:spPr>
            <a:noFill/>
          </c:spPr>
          <c:invertIfNegative val="0"/>
          <c:dPt>
            <c:idx val="0"/>
            <c:invertIfNegative val="0"/>
            <c:bubble3D val="0"/>
          </c:dPt>
          <c:trendline>
            <c:spPr>
              <a:ln w="38100">
                <a:solidFill>
                  <a:schemeClr val="accent4"/>
                </a:solidFill>
                <a:prstDash val="dash"/>
              </a:ln>
            </c:spPr>
            <c:trendlineType val="linear"/>
            <c:dispRSqr val="0"/>
            <c:dispEq val="0"/>
          </c:trendline>
          <c:cat>
            <c:numRef>
              <c:f>Graphic!$G$8:$H$8</c:f>
              <c:numCache>
                <c:formatCode>m/d/yyyy</c:formatCode>
                <c:ptCount val="2"/>
              </c:numCache>
            </c:numRef>
          </c:cat>
          <c:val>
            <c:numRef>
              <c:f>Graphic!$L$5:$M$5</c:f>
              <c:numCache>
                <c:formatCode>General</c:formatCode>
                <c:ptCount val="2"/>
                <c:pt idx="0">
                  <c:v>1.1000000000000001</c:v>
                </c:pt>
                <c:pt idx="1">
                  <c:v>1.1000000000000001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206299928"/>
        <c:axId val="206981840"/>
      </c:barChart>
      <c:catAx>
        <c:axId val="206299928"/>
        <c:scaling>
          <c:orientation val="minMax"/>
        </c:scaling>
        <c:delete val="0"/>
        <c:axPos val="b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06981840"/>
        <c:crosses val="autoZero"/>
        <c:auto val="0"/>
        <c:lblAlgn val="ctr"/>
        <c:lblOffset val="100"/>
        <c:noMultiLvlLbl val="0"/>
      </c:catAx>
      <c:valAx>
        <c:axId val="206981840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06299928"/>
        <c:crosses val="autoZero"/>
        <c:crossBetween val="between"/>
      </c:valAx>
    </c:plotArea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58510405056005"/>
          <c:y val="9.7349898146710898E-2"/>
          <c:w val="0.80365243248950491"/>
          <c:h val="0.50493360851926594"/>
        </c:manualLayout>
      </c:layout>
      <c:barChart>
        <c:barDir val="col"/>
        <c:grouping val="clustered"/>
        <c:varyColors val="0"/>
        <c:ser>
          <c:idx val="2"/>
          <c:order val="0"/>
          <c:tx>
            <c:v>Days Cash on Hand</c:v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cat>
            <c:numRef>
              <c:f>Graphic!$G$13:$H$13</c:f>
              <c:numCache>
                <c:formatCode>m/d/yyyy</c:formatCode>
                <c:ptCount val="2"/>
              </c:numCache>
            </c:numRef>
          </c:cat>
          <c:val>
            <c:numRef>
              <c:f>Graphic!$G$17:$H$17</c:f>
              <c:numCache>
                <c:formatCode>0</c:formatCode>
                <c:ptCount val="2"/>
              </c:numCache>
            </c:numRef>
          </c:val>
        </c:ser>
        <c:ser>
          <c:idx val="0"/>
          <c:order val="1"/>
          <c:tx>
            <c:v>vertical line</c:v>
          </c:tx>
          <c:spPr>
            <a:noFill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trendline>
            <c:spPr>
              <a:ln w="38100">
                <a:solidFill>
                  <a:schemeClr val="accent4"/>
                </a:solidFill>
                <a:prstDash val="dash"/>
              </a:ln>
            </c:spPr>
            <c:trendlineType val="linear"/>
            <c:dispRSqr val="0"/>
            <c:dispEq val="0"/>
          </c:trendline>
          <c:cat>
            <c:numRef>
              <c:f>Graphic!$G$13:$H$13</c:f>
              <c:numCache>
                <c:formatCode>m/d/yyyy</c:formatCode>
                <c:ptCount val="2"/>
              </c:numCache>
            </c:numRef>
          </c:cat>
          <c:val>
            <c:numRef>
              <c:f>Graphic!$L$10:$M$10</c:f>
              <c:numCache>
                <c:formatCode>General</c:formatCode>
                <c:ptCount val="2"/>
                <c:pt idx="1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204751784"/>
        <c:axId val="204752176"/>
      </c:barChart>
      <c:catAx>
        <c:axId val="204751784"/>
        <c:scaling>
          <c:orientation val="minMax"/>
        </c:scaling>
        <c:delete val="0"/>
        <c:axPos val="b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04752176"/>
        <c:crosses val="autoZero"/>
        <c:auto val="0"/>
        <c:lblAlgn val="ctr"/>
        <c:lblOffset val="100"/>
        <c:noMultiLvlLbl val="0"/>
      </c:catAx>
      <c:valAx>
        <c:axId val="20475217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04751784"/>
        <c:crosses val="autoZero"/>
        <c:crossBetween val="between"/>
        <c:majorUnit val="25"/>
      </c:valAx>
    </c:plotArea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14043102967197"/>
          <c:y val="9.7349898146710898E-2"/>
          <c:w val="0.78379013669997877"/>
          <c:h val="0.50493291586014"/>
        </c:manualLayout>
      </c:layout>
      <c:barChart>
        <c:barDir val="col"/>
        <c:grouping val="clustered"/>
        <c:varyColors val="0"/>
        <c:ser>
          <c:idx val="2"/>
          <c:order val="0"/>
          <c:tx>
            <c:v>Net Income</c:v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Pt>
            <c:idx val="1"/>
            <c:invertIfNegative val="0"/>
            <c:bubble3D val="0"/>
          </c:dPt>
          <c:cat>
            <c:numRef>
              <c:f>Graphic!$G$19:$H$19</c:f>
              <c:numCache>
                <c:formatCode>m/d/yyyy</c:formatCode>
                <c:ptCount val="2"/>
              </c:numCache>
            </c:numRef>
          </c:cat>
          <c:val>
            <c:numRef>
              <c:f>Graphic!$G$20:$H$20</c:f>
              <c:numCache>
                <c:formatCode>0.00</c:formatCode>
                <c:ptCount val="2"/>
              </c:numCache>
            </c:numRef>
          </c:val>
        </c:ser>
        <c:ser>
          <c:idx val="0"/>
          <c:order val="1"/>
          <c:tx>
            <c:v>vertical line</c:v>
          </c:tx>
          <c:invertIfNegative val="0"/>
          <c:cat>
            <c:numRef>
              <c:f>Graphic!$G$19:$H$19</c:f>
              <c:numCache>
                <c:formatCode>m/d/yyyy</c:formatCode>
                <c:ptCount val="2"/>
              </c:numCache>
            </c:numRef>
          </c:cat>
          <c:val>
            <c:numRef>
              <c:f>Graphic!$L$14:$M$14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207075840"/>
        <c:axId val="207076232"/>
      </c:barChart>
      <c:catAx>
        <c:axId val="207075840"/>
        <c:scaling>
          <c:orientation val="minMax"/>
        </c:scaling>
        <c:delete val="0"/>
        <c:axPos val="b"/>
        <c:numFmt formatCode="m/d/yy;@" sourceLinked="0"/>
        <c:majorTickMark val="none"/>
        <c:minorTickMark val="none"/>
        <c:tickLblPos val="nextTo"/>
        <c:spPr>
          <a:ln w="38100">
            <a:solidFill>
              <a:schemeClr val="accent4"/>
            </a:solidFill>
            <a:prstDash val="dash"/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207076232"/>
        <c:crosses val="autoZero"/>
        <c:auto val="0"/>
        <c:lblAlgn val="ctr"/>
        <c:lblOffset val="100"/>
        <c:noMultiLvlLbl val="0"/>
      </c:catAx>
      <c:valAx>
        <c:axId val="207076232"/>
        <c:scaling>
          <c:orientation val="minMax"/>
        </c:scaling>
        <c:delete val="0"/>
        <c:axPos val="l"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07075840"/>
        <c:crosses val="autoZero"/>
        <c:crossBetween val="between"/>
      </c:valAx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73366683576177"/>
          <c:y val="9.7349898146710898E-2"/>
          <c:w val="0.81464079009270096"/>
          <c:h val="0.56743468604885927"/>
        </c:manualLayout>
      </c:layout>
      <c:barChart>
        <c:barDir val="col"/>
        <c:grouping val="clustered"/>
        <c:varyColors val="0"/>
        <c:ser>
          <c:idx val="2"/>
          <c:order val="0"/>
          <c:tx>
            <c:v>DAR</c:v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dPt>
            <c:idx val="1"/>
            <c:invertIfNegative val="0"/>
            <c:bubble3D val="0"/>
          </c:dPt>
          <c:cat>
            <c:numRef>
              <c:f>Graphic!$G$22:$H$22</c:f>
              <c:numCache>
                <c:formatCode>m/d/yyyy</c:formatCode>
                <c:ptCount val="2"/>
              </c:numCache>
            </c:numRef>
          </c:cat>
          <c:val>
            <c:numRef>
              <c:f>Graphic!$G$25:$H$25</c:f>
              <c:numCache>
                <c:formatCode>0.00</c:formatCode>
                <c:ptCount val="2"/>
              </c:numCache>
            </c:numRef>
          </c:val>
        </c:ser>
        <c:ser>
          <c:idx val="0"/>
          <c:order val="1"/>
          <c:tx>
            <c:v>vertical line</c:v>
          </c:tx>
          <c:spPr>
            <a:noFill/>
          </c:spPr>
          <c:invertIfNegative val="0"/>
          <c:trendline>
            <c:spPr>
              <a:ln w="38100">
                <a:solidFill>
                  <a:schemeClr val="accent4"/>
                </a:solidFill>
                <a:prstDash val="dash"/>
              </a:ln>
            </c:spPr>
            <c:trendlineType val="linear"/>
            <c:dispRSqr val="0"/>
            <c:dispEq val="0"/>
          </c:trendline>
          <c:cat>
            <c:numRef>
              <c:f>Graphic!$G$22:$H$22</c:f>
              <c:numCache>
                <c:formatCode>m/d/yyyy</c:formatCode>
                <c:ptCount val="2"/>
              </c:numCache>
            </c:numRef>
          </c:cat>
          <c:val>
            <c:numRef>
              <c:f>Graphic!$L$18:$M$18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207077408"/>
        <c:axId val="207077800"/>
      </c:barChart>
      <c:catAx>
        <c:axId val="207077408"/>
        <c:scaling>
          <c:orientation val="minMax"/>
        </c:scaling>
        <c:delete val="0"/>
        <c:axPos val="b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07077800"/>
        <c:crosses val="autoZero"/>
        <c:auto val="0"/>
        <c:lblAlgn val="ctr"/>
        <c:lblOffset val="100"/>
        <c:noMultiLvlLbl val="0"/>
      </c:catAx>
      <c:valAx>
        <c:axId val="207077800"/>
        <c:scaling>
          <c:orientation val="minMax"/>
          <c:max val="1"/>
        </c:scaling>
        <c:delete val="0"/>
        <c:axPos val="l"/>
        <c:numFmt formatCode="_(* #,##0.0_);_(* \(#,##0.0\);_(* &quot;-&quot;?_);_(@_)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07077408"/>
        <c:crosses val="autoZero"/>
        <c:crossBetween val="between"/>
      </c:valAx>
    </c:plotArea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900"/>
              <a:t>Enrollment Variance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1A67E">
                <a:lumMod val="60000"/>
                <a:lumOff val="40000"/>
              </a:srgb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E9AC1F">
                  <a:lumMod val="60000"/>
                  <a:lumOff val="40000"/>
                </a:srgbClr>
              </a:solidFill>
            </c:spPr>
          </c:dPt>
          <c:dPt>
            <c:idx val="1"/>
            <c:invertIfNegative val="0"/>
            <c:bubble3D val="0"/>
          </c:dPt>
          <c:dPt>
            <c:idx val="4"/>
            <c:invertIfNegative val="0"/>
            <c:bubble3D val="0"/>
            <c:spPr>
              <a:solidFill>
                <a:srgbClr val="E9AC1F">
                  <a:lumMod val="60000"/>
                  <a:lumOff val="40000"/>
                </a:srgbClr>
              </a:solidFill>
            </c:spPr>
          </c:dPt>
          <c:dPt>
            <c:idx val="5"/>
            <c:invertIfNegative val="0"/>
            <c:bubble3D val="0"/>
          </c:dPt>
          <c:cat>
            <c:strRef>
              <c:f>'[3]Enrollment Variance'!$B$2:$H$2</c:f>
              <c:strCache>
                <c:ptCount val="7"/>
                <c:pt idx="0">
                  <c:v> Q113-14 </c:v>
                </c:pt>
                <c:pt idx="1">
                  <c:v>Q1 14-15</c:v>
                </c:pt>
                <c:pt idx="2">
                  <c:v>Q1 15-16</c:v>
                </c:pt>
                <c:pt idx="5">
                  <c:v>Q2 13-14 </c:v>
                </c:pt>
                <c:pt idx="6">
                  <c:v> Q2 14-15</c:v>
                </c:pt>
              </c:strCache>
            </c:strRef>
          </c:cat>
          <c:val>
            <c:numRef>
              <c:f>'[3]Enrollment Variance'!$B$35:$D$35</c:f>
              <c:numCache>
                <c:formatCode>General</c:formatCode>
                <c:ptCount val="3"/>
                <c:pt idx="1">
                  <c:v>1.046875</c:v>
                </c:pt>
                <c:pt idx="2">
                  <c:v>1.14375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075448"/>
        <c:axId val="207075056"/>
      </c:barChart>
      <c:lineChart>
        <c:grouping val="standard"/>
        <c:varyColors val="0"/>
        <c:ser>
          <c:idx val="1"/>
          <c:order val="1"/>
          <c:tx>
            <c:strRef>
              <c:f>'[3]Enrollment Variance'!$Q$1:$Z$1</c:f>
              <c:strCache>
                <c:ptCount val="1"/>
                <c:pt idx="0">
                  <c:v>MS</c:v>
                </c:pt>
              </c:strCache>
            </c:strRef>
          </c:tx>
          <c:spPr>
            <a:ln>
              <a:solidFill>
                <a:schemeClr val="accent4"/>
              </a:solidFill>
              <a:prstDash val="dash"/>
            </a:ln>
          </c:spPr>
          <c:marker>
            <c:symbol val="none"/>
          </c:marker>
          <c:val>
            <c:numRef>
              <c:f>'[3]Enrollment Variance'!$T$3:$W$3</c:f>
              <c:numCache>
                <c:formatCode>General</c:formatCode>
                <c:ptCount val="4"/>
                <c:pt idx="0">
                  <c:v>0.99</c:v>
                </c:pt>
                <c:pt idx="1">
                  <c:v>0.99</c:v>
                </c:pt>
                <c:pt idx="2">
                  <c:v>0.99</c:v>
                </c:pt>
                <c:pt idx="3">
                  <c:v>0.99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75448"/>
        <c:axId val="207075056"/>
      </c:lineChart>
      <c:catAx>
        <c:axId val="207075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60000" vert="horz" anchor="ctr" anchorCtr="0"/>
          <a:lstStyle/>
          <a:p>
            <a:pPr>
              <a:defRPr sz="700"/>
            </a:pPr>
            <a:endParaRPr lang="en-US"/>
          </a:p>
        </c:txPr>
        <c:crossAx val="207075056"/>
        <c:crosses val="autoZero"/>
        <c:auto val="1"/>
        <c:lblAlgn val="ctr"/>
        <c:lblOffset val="100"/>
        <c:noMultiLvlLbl val="0"/>
      </c:catAx>
      <c:valAx>
        <c:axId val="207075056"/>
        <c:scaling>
          <c:orientation val="minMax"/>
          <c:max val="0.99"/>
          <c:min val="0.70000000000000007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extTo"/>
        <c:crossAx val="207075448"/>
        <c:crosses val="autoZero"/>
        <c:crossBetween val="between"/>
        <c:majorUnit val="0.1"/>
      </c:valAx>
    </c:plotArea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66737143890382"/>
          <c:y val="0.13447244094488189"/>
          <c:w val="0.86298892621998602"/>
          <c:h val="0.508565179352580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Lbls>
            <c:dLbl>
              <c:idx val="0"/>
              <c:layout>
                <c:manualLayout>
                  <c:x val="2.7705623172546911E-3"/>
                  <c:y val="-5.2805291505998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393936220782813E-2"/>
                  <c:y val="-1.056105830119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6605884227740775E-2"/>
                  <c:y val="-2.1122359705036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767124886141778E-2"/>
                  <c:y val="-2.1122359705036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0476185489801605E-2"/>
                  <c:y val="-5.2805291505998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2.4969565240108051E-2"/>
                  <c:y val="-3.1557721951422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'[3]Debt to Asset'!$B$2:$R$2</c:f>
              <c:strCache>
                <c:ptCount val="17"/>
                <c:pt idx="0">
                  <c:v>Q1 13-14 </c:v>
                </c:pt>
                <c:pt idx="1">
                  <c:v>Q1 14-15</c:v>
                </c:pt>
                <c:pt idx="2">
                  <c:v>Q1-15-16</c:v>
                </c:pt>
                <c:pt idx="4">
                  <c:v>Q2 13-14 </c:v>
                </c:pt>
                <c:pt idx="5">
                  <c:v>Q2 14-15</c:v>
                </c:pt>
                <c:pt idx="6">
                  <c:v>Q2-15-16</c:v>
                </c:pt>
                <c:pt idx="8">
                  <c:v>Q3 12-13</c:v>
                </c:pt>
                <c:pt idx="9">
                  <c:v>Q3-13-14</c:v>
                </c:pt>
                <c:pt idx="10">
                  <c:v>Q3 14-15</c:v>
                </c:pt>
                <c:pt idx="11">
                  <c:v>Q3 15-16</c:v>
                </c:pt>
                <c:pt idx="13">
                  <c:v>Q4 12-13</c:v>
                </c:pt>
                <c:pt idx="14">
                  <c:v>Q4 13-14</c:v>
                </c:pt>
                <c:pt idx="15">
                  <c:v>Q4 14-15</c:v>
                </c:pt>
                <c:pt idx="16">
                  <c:v>Q4 15-16</c:v>
                </c:pt>
              </c:strCache>
            </c:strRef>
          </c:cat>
          <c:val>
            <c:numRef>
              <c:f>[3]Current!$B$35:$R$35</c:f>
              <c:numCache>
                <c:formatCode>General</c:formatCode>
                <c:ptCount val="17"/>
                <c:pt idx="2">
                  <c:v>3.2929952418886042</c:v>
                </c:pt>
                <c:pt idx="5">
                  <c:v>11.693677526228603</c:v>
                </c:pt>
                <c:pt idx="6">
                  <c:v>2.1404295624530736</c:v>
                </c:pt>
                <c:pt idx="7">
                  <c:v>0</c:v>
                </c:pt>
                <c:pt idx="10">
                  <c:v>9.765316293474779</c:v>
                </c:pt>
                <c:pt idx="11">
                  <c:v>1.9210040145871823</c:v>
                </c:pt>
                <c:pt idx="12">
                  <c:v>0</c:v>
                </c:pt>
                <c:pt idx="15">
                  <c:v>2.8374115062745</c:v>
                </c:pt>
                <c:pt idx="16">
                  <c:v>1.1361619169147881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52960"/>
        <c:axId val="206874200"/>
      </c:barChart>
      <c:lineChart>
        <c:grouping val="standard"/>
        <c:varyColors val="0"/>
        <c:ser>
          <c:idx val="1"/>
          <c:order val="1"/>
          <c:tx>
            <c:strRef>
              <c:f>[3]Current!$R$1</c:f>
              <c:strCache>
                <c:ptCount val="1"/>
              </c:strCache>
            </c:strRef>
          </c:tx>
          <c:spPr>
            <a:ln>
              <a:solidFill>
                <a:schemeClr val="accent4"/>
              </a:solidFill>
              <a:prstDash val="dash"/>
            </a:ln>
          </c:spPr>
          <c:marker>
            <c:symbol val="none"/>
          </c:marker>
          <c:dPt>
            <c:idx val="10"/>
            <c:bubble3D val="0"/>
          </c:dPt>
          <c:val>
            <c:numRef>
              <c:f>[3]Current!$R$2:$AH$2</c:f>
              <c:numCache>
                <c:formatCode>General</c:formatCode>
                <c:ptCount val="17"/>
                <c:pt idx="0">
                  <c:v>0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1.1000000000000001</c:v>
                </c:pt>
                <c:pt idx="7">
                  <c:v>1.1000000000000001</c:v>
                </c:pt>
                <c:pt idx="8">
                  <c:v>1.1000000000000001</c:v>
                </c:pt>
                <c:pt idx="9">
                  <c:v>1.1000000000000001</c:v>
                </c:pt>
                <c:pt idx="10">
                  <c:v>1.1000000000000001</c:v>
                </c:pt>
                <c:pt idx="11">
                  <c:v>1.1000000000000001</c:v>
                </c:pt>
                <c:pt idx="12">
                  <c:v>1.1000000000000001</c:v>
                </c:pt>
                <c:pt idx="13">
                  <c:v>1.1000000000000001</c:v>
                </c:pt>
                <c:pt idx="14">
                  <c:v>1.1000000000000001</c:v>
                </c:pt>
                <c:pt idx="15">
                  <c:v>1.1000000000000001</c:v>
                </c:pt>
                <c:pt idx="16">
                  <c:v>1.1000000000000001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52960"/>
        <c:axId val="206874200"/>
      </c:lineChart>
      <c:catAx>
        <c:axId val="20475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740000" vert="horz"/>
          <a:lstStyle/>
          <a:p>
            <a:pPr>
              <a:defRPr sz="800"/>
            </a:pPr>
            <a:endParaRPr lang="en-US"/>
          </a:p>
        </c:txPr>
        <c:crossAx val="206874200"/>
        <c:crosses val="autoZero"/>
        <c:auto val="1"/>
        <c:lblAlgn val="ctr"/>
        <c:lblOffset val="100"/>
        <c:noMultiLvlLbl val="0"/>
      </c:catAx>
      <c:valAx>
        <c:axId val="2068742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204752960"/>
        <c:crosses val="autoZero"/>
        <c:crossBetween val="between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15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2.8158324327802065E-3"/>
                  <c:y val="-0.165926003348383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7.1111144292164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6284648027080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75580139959164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1.0155868294410302E-16"/>
                  <c:y val="-7.1111144292164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'[3]Days Cash on Hand'!$B$2:$R$2</c:f>
              <c:strCache>
                <c:ptCount val="17"/>
                <c:pt idx="0">
                  <c:v>Q1 13-14 </c:v>
                </c:pt>
                <c:pt idx="1">
                  <c:v>Q1 14-15</c:v>
                </c:pt>
                <c:pt idx="2">
                  <c:v>Q1-15-16</c:v>
                </c:pt>
                <c:pt idx="4">
                  <c:v>Q2 13-14 </c:v>
                </c:pt>
                <c:pt idx="5">
                  <c:v>Q2 14-15</c:v>
                </c:pt>
                <c:pt idx="6">
                  <c:v>Q2-15-16</c:v>
                </c:pt>
                <c:pt idx="8">
                  <c:v>Q3 12-13</c:v>
                </c:pt>
                <c:pt idx="9">
                  <c:v>Q3-13-14</c:v>
                </c:pt>
                <c:pt idx="10">
                  <c:v>Q3 14-15</c:v>
                </c:pt>
                <c:pt idx="11">
                  <c:v>Q3 15-16</c:v>
                </c:pt>
                <c:pt idx="13">
                  <c:v>Q4 12-13</c:v>
                </c:pt>
                <c:pt idx="14">
                  <c:v>Q4 13-14</c:v>
                </c:pt>
                <c:pt idx="15">
                  <c:v>Q4 14-15</c:v>
                </c:pt>
                <c:pt idx="16">
                  <c:v>Q4 15-16</c:v>
                </c:pt>
              </c:strCache>
            </c:strRef>
          </c:cat>
          <c:val>
            <c:numRef>
              <c:f>'[3]Days Cash on Hand'!$B$35:$R$35</c:f>
              <c:numCache>
                <c:formatCode>General</c:formatCode>
                <c:ptCount val="17"/>
                <c:pt idx="1">
                  <c:v>0</c:v>
                </c:pt>
                <c:pt idx="2">
                  <c:v>56.954003472644914</c:v>
                </c:pt>
                <c:pt idx="5">
                  <c:v>34.600674745914105</c:v>
                </c:pt>
                <c:pt idx="6">
                  <c:v>37.319530690911996</c:v>
                </c:pt>
                <c:pt idx="10">
                  <c:v>72.922315086670878</c:v>
                </c:pt>
                <c:pt idx="11">
                  <c:v>37.75600157271861</c:v>
                </c:pt>
                <c:pt idx="12">
                  <c:v>0</c:v>
                </c:pt>
                <c:pt idx="15">
                  <c:v>78.054946344096365</c:v>
                </c:pt>
                <c:pt idx="16">
                  <c:v>18.152732829917294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077016"/>
        <c:axId val="206874984"/>
      </c:barChart>
      <c:lineChart>
        <c:grouping val="standard"/>
        <c:varyColors val="0"/>
        <c:ser>
          <c:idx val="1"/>
          <c:order val="1"/>
          <c:tx>
            <c:strRef>
              <c:f>'[3]Days Cash on Hand'!$R$1</c:f>
              <c:strCache>
                <c:ptCount val="1"/>
              </c:strCache>
            </c:strRef>
          </c:tx>
          <c:spPr>
            <a:ln>
              <a:solidFill>
                <a:schemeClr val="accent4"/>
              </a:solidFill>
              <a:prstDash val="dash"/>
            </a:ln>
          </c:spPr>
          <c:marker>
            <c:symbol val="none"/>
          </c:marker>
          <c:val>
            <c:numRef>
              <c:f>'[3]Days Cash on Hand'!$T$2:$AK$2</c:f>
              <c:numCache>
                <c:formatCode>General</c:formatCode>
                <c:ptCount val="18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  <c:pt idx="12">
                  <c:v>45</c:v>
                </c:pt>
                <c:pt idx="13">
                  <c:v>45</c:v>
                </c:pt>
                <c:pt idx="14">
                  <c:v>45</c:v>
                </c:pt>
                <c:pt idx="15">
                  <c:v>45</c:v>
                </c:pt>
                <c:pt idx="16">
                  <c:v>45</c:v>
                </c:pt>
                <c:pt idx="17">
                  <c:v>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77016"/>
        <c:axId val="206874984"/>
      </c:lineChart>
      <c:catAx>
        <c:axId val="207077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1920000"/>
          <a:lstStyle/>
          <a:p>
            <a:pPr>
              <a:defRPr sz="800"/>
            </a:pPr>
            <a:endParaRPr lang="en-US"/>
          </a:p>
        </c:txPr>
        <c:crossAx val="206874984"/>
        <c:crosses val="autoZero"/>
        <c:auto val="1"/>
        <c:lblAlgn val="ctr"/>
        <c:lblOffset val="100"/>
        <c:noMultiLvlLbl val="0"/>
      </c:catAx>
      <c:valAx>
        <c:axId val="206874984"/>
        <c:scaling>
          <c:orientation val="minMax"/>
          <c:max val="8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207077016"/>
        <c:crosses val="autoZero"/>
        <c:crossBetween val="between"/>
      </c:valAx>
    </c:plotArea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190589</xdr:colOff>
      <xdr:row>11</xdr:row>
      <xdr:rowOff>84775</xdr:rowOff>
    </xdr:from>
    <xdr:to>
      <xdr:col>1</xdr:col>
      <xdr:colOff>503725</xdr:colOff>
      <xdr:row>11</xdr:row>
      <xdr:rowOff>404815</xdr:rowOff>
    </xdr:to>
    <xdr:sp macro="" textlink="">
      <xdr:nvSpPr>
        <xdr:cNvPr id="6" name="Right Arrow 5"/>
        <xdr:cNvSpPr/>
      </xdr:nvSpPr>
      <xdr:spPr>
        <a:xfrm rot="16200000">
          <a:off x="187137" y="2600446"/>
          <a:ext cx="320040" cy="313136"/>
        </a:xfrm>
        <a:prstGeom prst="rightArrow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173709</xdr:colOff>
      <xdr:row>11</xdr:row>
      <xdr:rowOff>516548</xdr:rowOff>
    </xdr:from>
    <xdr:to>
      <xdr:col>1</xdr:col>
      <xdr:colOff>588901</xdr:colOff>
      <xdr:row>11</xdr:row>
      <xdr:rowOff>724144</xdr:rowOff>
    </xdr:to>
    <xdr:sp macro="" textlink="">
      <xdr:nvSpPr>
        <xdr:cNvPr id="7" name="TextBox 6"/>
        <xdr:cNvSpPr txBox="1"/>
      </xdr:nvSpPr>
      <xdr:spPr>
        <a:xfrm>
          <a:off x="173709" y="3028767"/>
          <a:ext cx="415192" cy="2075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bg1">
                  <a:lumMod val="50000"/>
                </a:schemeClr>
              </a:solidFill>
            </a:rPr>
            <a:t>MS</a:t>
          </a:r>
        </a:p>
      </xdr:txBody>
    </xdr:sp>
    <xdr:clientData/>
  </xdr:twoCellAnchor>
  <xdr:twoCellAnchor>
    <xdr:from>
      <xdr:col>1</xdr:col>
      <xdr:colOff>174625</xdr:colOff>
      <xdr:row>17</xdr:row>
      <xdr:rowOff>108587</xdr:rowOff>
    </xdr:from>
    <xdr:to>
      <xdr:col>1</xdr:col>
      <xdr:colOff>487761</xdr:colOff>
      <xdr:row>17</xdr:row>
      <xdr:rowOff>428627</xdr:rowOff>
    </xdr:to>
    <xdr:sp macro="" textlink="">
      <xdr:nvSpPr>
        <xdr:cNvPr id="8" name="Right Arrow 7"/>
        <xdr:cNvSpPr/>
      </xdr:nvSpPr>
      <xdr:spPr>
        <a:xfrm rot="16200000">
          <a:off x="171173" y="4053008"/>
          <a:ext cx="320040" cy="313136"/>
        </a:xfrm>
        <a:prstGeom prst="rightArrow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164307</xdr:colOff>
      <xdr:row>17</xdr:row>
      <xdr:rowOff>502565</xdr:rowOff>
    </xdr:from>
    <xdr:to>
      <xdr:col>1</xdr:col>
      <xdr:colOff>579499</xdr:colOff>
      <xdr:row>17</xdr:row>
      <xdr:rowOff>702469</xdr:rowOff>
    </xdr:to>
    <xdr:sp macro="" textlink="">
      <xdr:nvSpPr>
        <xdr:cNvPr id="9" name="TextBox 8"/>
        <xdr:cNvSpPr txBox="1"/>
      </xdr:nvSpPr>
      <xdr:spPr>
        <a:xfrm>
          <a:off x="164307" y="4443534"/>
          <a:ext cx="415192" cy="1999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bg1">
                  <a:lumMod val="50000"/>
                </a:schemeClr>
              </a:solidFill>
            </a:rPr>
            <a:t>MS</a:t>
          </a:r>
        </a:p>
      </xdr:txBody>
    </xdr:sp>
    <xdr:clientData/>
  </xdr:twoCellAnchor>
  <xdr:twoCellAnchor>
    <xdr:from>
      <xdr:col>1</xdr:col>
      <xdr:colOff>174625</xdr:colOff>
      <xdr:row>20</xdr:row>
      <xdr:rowOff>120492</xdr:rowOff>
    </xdr:from>
    <xdr:to>
      <xdr:col>1</xdr:col>
      <xdr:colOff>487761</xdr:colOff>
      <xdr:row>20</xdr:row>
      <xdr:rowOff>440532</xdr:rowOff>
    </xdr:to>
    <xdr:sp macro="" textlink="">
      <xdr:nvSpPr>
        <xdr:cNvPr id="10" name="Right Arrow 9"/>
        <xdr:cNvSpPr/>
      </xdr:nvSpPr>
      <xdr:spPr>
        <a:xfrm rot="16200000">
          <a:off x="171173" y="5303163"/>
          <a:ext cx="320040" cy="313136"/>
        </a:xfrm>
        <a:prstGeom prst="rightArrow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150201</xdr:colOff>
      <xdr:row>20</xdr:row>
      <xdr:rowOff>516549</xdr:rowOff>
    </xdr:from>
    <xdr:to>
      <xdr:col>1</xdr:col>
      <xdr:colOff>565393</xdr:colOff>
      <xdr:row>20</xdr:row>
      <xdr:rowOff>724145</xdr:rowOff>
    </xdr:to>
    <xdr:sp macro="" textlink="">
      <xdr:nvSpPr>
        <xdr:cNvPr id="11" name="TextBox 10"/>
        <xdr:cNvSpPr txBox="1"/>
      </xdr:nvSpPr>
      <xdr:spPr>
        <a:xfrm>
          <a:off x="150201" y="5695768"/>
          <a:ext cx="415192" cy="2075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bg1">
                  <a:lumMod val="50000"/>
                </a:schemeClr>
              </a:solidFill>
            </a:rPr>
            <a:t>MS</a:t>
          </a:r>
        </a:p>
      </xdr:txBody>
    </xdr:sp>
    <xdr:clientData/>
  </xdr:twoCellAnchor>
  <xdr:twoCellAnchor>
    <xdr:from>
      <xdr:col>1</xdr:col>
      <xdr:colOff>149896</xdr:colOff>
      <xdr:row>25</xdr:row>
      <xdr:rowOff>445721</xdr:rowOff>
    </xdr:from>
    <xdr:to>
      <xdr:col>1</xdr:col>
      <xdr:colOff>565088</xdr:colOff>
      <xdr:row>25</xdr:row>
      <xdr:rowOff>653317</xdr:rowOff>
    </xdr:to>
    <xdr:sp macro="" textlink="">
      <xdr:nvSpPr>
        <xdr:cNvPr id="12" name="TextBox 11"/>
        <xdr:cNvSpPr txBox="1"/>
      </xdr:nvSpPr>
      <xdr:spPr>
        <a:xfrm>
          <a:off x="149896" y="7268002"/>
          <a:ext cx="415192" cy="2075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bg1">
                  <a:lumMod val="50000"/>
                </a:schemeClr>
              </a:solidFill>
            </a:rPr>
            <a:t>MS</a:t>
          </a:r>
        </a:p>
      </xdr:txBody>
    </xdr:sp>
    <xdr:clientData/>
  </xdr:twoCellAnchor>
  <xdr:twoCellAnchor>
    <xdr:from>
      <xdr:col>1</xdr:col>
      <xdr:colOff>185920</xdr:colOff>
      <xdr:row>25</xdr:row>
      <xdr:rowOff>85484</xdr:rowOff>
    </xdr:from>
    <xdr:to>
      <xdr:col>1</xdr:col>
      <xdr:colOff>499056</xdr:colOff>
      <xdr:row>25</xdr:row>
      <xdr:rowOff>392911</xdr:rowOff>
    </xdr:to>
    <xdr:sp macro="" textlink="">
      <xdr:nvSpPr>
        <xdr:cNvPr id="13" name="Right Arrow 12"/>
        <xdr:cNvSpPr/>
      </xdr:nvSpPr>
      <xdr:spPr>
        <a:xfrm rot="5400000">
          <a:off x="188774" y="6904911"/>
          <a:ext cx="307427" cy="313136"/>
        </a:xfrm>
        <a:prstGeom prst="rightArrow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73270</xdr:colOff>
      <xdr:row>32</xdr:row>
      <xdr:rowOff>0</xdr:rowOff>
    </xdr:from>
    <xdr:to>
      <xdr:col>5</xdr:col>
      <xdr:colOff>867020</xdr:colOff>
      <xdr:row>32</xdr:row>
      <xdr:rowOff>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305288</xdr:colOff>
      <xdr:row>32</xdr:row>
      <xdr:rowOff>0</xdr:rowOff>
    </xdr:from>
    <xdr:to>
      <xdr:col>1</xdr:col>
      <xdr:colOff>720480</xdr:colOff>
      <xdr:row>32</xdr:row>
      <xdr:rowOff>0</xdr:rowOff>
    </xdr:to>
    <xdr:sp macro="" textlink="">
      <xdr:nvSpPr>
        <xdr:cNvPr id="15" name="TextBox 14"/>
        <xdr:cNvSpPr txBox="1"/>
      </xdr:nvSpPr>
      <xdr:spPr>
        <a:xfrm>
          <a:off x="914888" y="6096000"/>
          <a:ext cx="300892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bg1">
                  <a:lumMod val="50000"/>
                </a:schemeClr>
              </a:solidFill>
            </a:rPr>
            <a:t>MS</a:t>
          </a:r>
        </a:p>
      </xdr:txBody>
    </xdr:sp>
    <xdr:clientData/>
  </xdr:twoCellAnchor>
  <xdr:twoCellAnchor>
    <xdr:from>
      <xdr:col>1</xdr:col>
      <xdr:colOff>214401</xdr:colOff>
      <xdr:row>6</xdr:row>
      <xdr:rowOff>75308</xdr:rowOff>
    </xdr:from>
    <xdr:to>
      <xdr:col>1</xdr:col>
      <xdr:colOff>527537</xdr:colOff>
      <xdr:row>6</xdr:row>
      <xdr:rowOff>395348</xdr:rowOff>
    </xdr:to>
    <xdr:sp macro="" textlink="">
      <xdr:nvSpPr>
        <xdr:cNvPr id="17" name="Right Arrow 16"/>
        <xdr:cNvSpPr/>
      </xdr:nvSpPr>
      <xdr:spPr>
        <a:xfrm rot="16200000">
          <a:off x="210949" y="936010"/>
          <a:ext cx="320040" cy="313136"/>
        </a:xfrm>
        <a:prstGeom prst="rightArrow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197521</xdr:colOff>
      <xdr:row>6</xdr:row>
      <xdr:rowOff>492734</xdr:rowOff>
    </xdr:from>
    <xdr:to>
      <xdr:col>1</xdr:col>
      <xdr:colOff>612713</xdr:colOff>
      <xdr:row>6</xdr:row>
      <xdr:rowOff>700330</xdr:rowOff>
    </xdr:to>
    <xdr:sp macro="" textlink="">
      <xdr:nvSpPr>
        <xdr:cNvPr id="18" name="TextBox 17"/>
        <xdr:cNvSpPr txBox="1"/>
      </xdr:nvSpPr>
      <xdr:spPr>
        <a:xfrm>
          <a:off x="197521" y="1349984"/>
          <a:ext cx="415192" cy="2075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bg1">
                  <a:lumMod val="50000"/>
                </a:schemeClr>
              </a:solidFill>
            </a:rPr>
            <a:t>MS</a:t>
          </a:r>
        </a:p>
      </xdr:txBody>
    </xdr:sp>
    <xdr:clientData/>
  </xdr:twoCellAnchor>
  <xdr:twoCellAnchor>
    <xdr:from>
      <xdr:col>1</xdr:col>
      <xdr:colOff>126082</xdr:colOff>
      <xdr:row>32</xdr:row>
      <xdr:rowOff>445720</xdr:rowOff>
    </xdr:from>
    <xdr:to>
      <xdr:col>1</xdr:col>
      <xdr:colOff>541274</xdr:colOff>
      <xdr:row>32</xdr:row>
      <xdr:rowOff>653316</xdr:rowOff>
    </xdr:to>
    <xdr:sp macro="" textlink="">
      <xdr:nvSpPr>
        <xdr:cNvPr id="25" name="TextBox 24"/>
        <xdr:cNvSpPr txBox="1"/>
      </xdr:nvSpPr>
      <xdr:spPr>
        <a:xfrm>
          <a:off x="126082" y="8577689"/>
          <a:ext cx="415192" cy="2075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bg1">
                  <a:lumMod val="50000"/>
                </a:schemeClr>
              </a:solidFill>
            </a:rPr>
            <a:t>MS</a:t>
          </a:r>
        </a:p>
      </xdr:txBody>
    </xdr:sp>
    <xdr:clientData/>
  </xdr:twoCellAnchor>
  <xdr:twoCellAnchor>
    <xdr:from>
      <xdr:col>1</xdr:col>
      <xdr:colOff>162109</xdr:colOff>
      <xdr:row>32</xdr:row>
      <xdr:rowOff>49765</xdr:rowOff>
    </xdr:from>
    <xdr:to>
      <xdr:col>1</xdr:col>
      <xdr:colOff>475245</xdr:colOff>
      <xdr:row>32</xdr:row>
      <xdr:rowOff>369097</xdr:rowOff>
    </xdr:to>
    <xdr:sp macro="" textlink="">
      <xdr:nvSpPr>
        <xdr:cNvPr id="26" name="Right Arrow 25"/>
        <xdr:cNvSpPr/>
      </xdr:nvSpPr>
      <xdr:spPr>
        <a:xfrm rot="16200000">
          <a:off x="159011" y="8184832"/>
          <a:ext cx="319332" cy="313136"/>
        </a:xfrm>
        <a:prstGeom prst="rightArrow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73270</xdr:colOff>
      <xdr:row>32</xdr:row>
      <xdr:rowOff>0</xdr:rowOff>
    </xdr:from>
    <xdr:to>
      <xdr:col>7</xdr:col>
      <xdr:colOff>867020</xdr:colOff>
      <xdr:row>32</xdr:row>
      <xdr:rowOff>0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35720</xdr:colOff>
      <xdr:row>11</xdr:row>
      <xdr:rowOff>47624</xdr:rowOff>
    </xdr:from>
    <xdr:to>
      <xdr:col>9</xdr:col>
      <xdr:colOff>690565</xdr:colOff>
      <xdr:row>11</xdr:row>
      <xdr:rowOff>879229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35718</xdr:colOff>
      <xdr:row>17</xdr:row>
      <xdr:rowOff>35719</xdr:rowOff>
    </xdr:from>
    <xdr:to>
      <xdr:col>9</xdr:col>
      <xdr:colOff>687419</xdr:colOff>
      <xdr:row>17</xdr:row>
      <xdr:rowOff>702469</xdr:rowOff>
    </xdr:to>
    <xdr:graphicFrame macro="">
      <xdr:nvGraphicFramePr>
        <xdr:cNvPr id="44" name="Chart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10</xdr:col>
      <xdr:colOff>20455</xdr:colOff>
      <xdr:row>20</xdr:row>
      <xdr:rowOff>725365</xdr:rowOff>
    </xdr:to>
    <xdr:graphicFrame macro="">
      <xdr:nvGraphicFramePr>
        <xdr:cNvPr id="45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25</xdr:row>
      <xdr:rowOff>23812</xdr:rowOff>
    </xdr:from>
    <xdr:to>
      <xdr:col>10</xdr:col>
      <xdr:colOff>12396</xdr:colOff>
      <xdr:row>25</xdr:row>
      <xdr:rowOff>639545</xdr:rowOff>
    </xdr:to>
    <xdr:graphicFrame macro="">
      <xdr:nvGraphicFramePr>
        <xdr:cNvPr id="46" name="Chart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11906</xdr:colOff>
      <xdr:row>5</xdr:row>
      <xdr:rowOff>23812</xdr:rowOff>
    </xdr:from>
    <xdr:to>
      <xdr:col>5</xdr:col>
      <xdr:colOff>47625</xdr:colOff>
      <xdr:row>6</xdr:row>
      <xdr:rowOff>1059657</xdr:rowOff>
    </xdr:to>
    <xdr:graphicFrame macro="">
      <xdr:nvGraphicFramePr>
        <xdr:cNvPr id="65" name="Chart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11905</xdr:colOff>
      <xdr:row>7</xdr:row>
      <xdr:rowOff>202405</xdr:rowOff>
    </xdr:from>
    <xdr:to>
      <xdr:col>7</xdr:col>
      <xdr:colOff>738187</xdr:colOff>
      <xdr:row>11</xdr:row>
      <xdr:rowOff>821530</xdr:rowOff>
    </xdr:to>
    <xdr:graphicFrame macro="">
      <xdr:nvGraphicFramePr>
        <xdr:cNvPr id="72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23812</xdr:colOff>
      <xdr:row>13</xdr:row>
      <xdr:rowOff>0</xdr:rowOff>
    </xdr:from>
    <xdr:to>
      <xdr:col>7</xdr:col>
      <xdr:colOff>741807</xdr:colOff>
      <xdr:row>17</xdr:row>
      <xdr:rowOff>690562</xdr:rowOff>
    </xdr:to>
    <xdr:graphicFrame macro="">
      <xdr:nvGraphicFramePr>
        <xdr:cNvPr id="73" name="Chart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11906</xdr:colOff>
      <xdr:row>19</xdr:row>
      <xdr:rowOff>0</xdr:rowOff>
    </xdr:from>
    <xdr:to>
      <xdr:col>7</xdr:col>
      <xdr:colOff>750093</xdr:colOff>
      <xdr:row>20</xdr:row>
      <xdr:rowOff>722313</xdr:rowOff>
    </xdr:to>
    <xdr:graphicFrame macro="">
      <xdr:nvGraphicFramePr>
        <xdr:cNvPr id="74" name="Chart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7</xdr:col>
      <xdr:colOff>714375</xdr:colOff>
      <xdr:row>25</xdr:row>
      <xdr:rowOff>631031</xdr:rowOff>
    </xdr:to>
    <xdr:graphicFrame macro="">
      <xdr:nvGraphicFramePr>
        <xdr:cNvPr id="76" name="Chart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71438</xdr:colOff>
      <xdr:row>5</xdr:row>
      <xdr:rowOff>11906</xdr:rowOff>
    </xdr:from>
    <xdr:to>
      <xdr:col>7</xdr:col>
      <xdr:colOff>714375</xdr:colOff>
      <xdr:row>6</xdr:row>
      <xdr:rowOff>1047750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738188</xdr:colOff>
      <xdr:row>5</xdr:row>
      <xdr:rowOff>11906</xdr:rowOff>
    </xdr:from>
    <xdr:to>
      <xdr:col>5</xdr:col>
      <xdr:colOff>0</xdr:colOff>
      <xdr:row>6</xdr:row>
      <xdr:rowOff>1059656</xdr:rowOff>
    </xdr:to>
    <xdr:cxnSp macro="">
      <xdr:nvCxnSpPr>
        <xdr:cNvPr id="3" name="Straight Connector 2"/>
        <xdr:cNvCxnSpPr/>
      </xdr:nvCxnSpPr>
      <xdr:spPr>
        <a:xfrm>
          <a:off x="3131344" y="666750"/>
          <a:ext cx="11906" cy="125015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732234</xdr:colOff>
      <xdr:row>27</xdr:row>
      <xdr:rowOff>0</xdr:rowOff>
    </xdr:from>
    <xdr:to>
      <xdr:col>7</xdr:col>
      <xdr:colOff>708421</xdr:colOff>
      <xdr:row>32</xdr:row>
      <xdr:rowOff>750094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0.53171</cdr:x>
      <cdr:y>0.52372</cdr:y>
    </cdr:from>
    <cdr:to>
      <cdr:x>0.68292</cdr:x>
      <cdr:y>0.52372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896041" y="479656"/>
          <a:ext cx="254809" cy="0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4"/>
          </a:solidFill>
          <a:prstDash val="dash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0.53171</cdr:x>
      <cdr:y>0.52372</cdr:y>
    </cdr:from>
    <cdr:to>
      <cdr:x>0.68292</cdr:x>
      <cdr:y>0.52372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896041" y="479656"/>
          <a:ext cx="254809" cy="0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4"/>
          </a:solidFill>
          <a:prstDash val="dash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yr\Charter%20Schools\Charter.Schools\3.Accountability\MSCS\Handbooks.Templates\Financial.Health.Summary\School.Progress\FY%2015%20Summaries\2014.2015.Performance%20Summary.Nadj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yr\Charter%20Schools\Charter.Schools\3.Accountability\MSCS\Schools\Vision%20Academy\2015-2016\Finance\Financial%20Statements\123115%20OEI%20Quarterly%20Report%20-%20VA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yr\Charter%20Schools\Charter.Schools\3.Accountability\Accountability.Reports\Accountability.Reports.2015-16\Summary%20Documents\Master%20Quarterly%20Financial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yr\Charter%20Schools\Charter.Schools\3.Accountability\Accountability.Reports\Accountability.Reports.2015-16\Summary%20Documents\Master%20Quarterly%20Financials.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yr\Charter%20Schools\Charter.Schools\3.Accountability\MSCS\Schools\Avondale.Meadows.Academy\2015.2016\Financial%20Analyst\Budget\AMA%20Proposed%20Quarterly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.South"/>
      <sheetName val="CHA.West"/>
      <sheetName val="CHDors"/>
      <sheetName val="Damar"/>
      <sheetName val="HHS"/>
      <sheetName val="Hope"/>
      <sheetName val="PSOE"/>
      <sheetName val="Tindley Accelerated"/>
      <sheetName val="Tindley. Collegiate"/>
      <sheetName val="Tindley.Prep"/>
      <sheetName val="Tindley.Renaissance"/>
      <sheetName val="Tindley.Summit"/>
    </sheetNames>
    <sheetDataSet>
      <sheetData sheetId="0"/>
      <sheetData sheetId="1"/>
      <sheetData sheetId="2"/>
      <sheetData sheetId="3"/>
      <sheetData sheetId="4">
        <row r="1">
          <cell r="F1" t="str">
            <v>Assessment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"/>
      <sheetName val="Financial Review"/>
    </sheetNames>
    <sheetDataSet>
      <sheetData sheetId="0">
        <row r="6">
          <cell r="E6">
            <v>406947.98</v>
          </cell>
        </row>
        <row r="9">
          <cell r="E9">
            <v>652652.89</v>
          </cell>
        </row>
        <row r="17">
          <cell r="E17">
            <v>9302679.9500000011</v>
          </cell>
        </row>
        <row r="25">
          <cell r="E25">
            <v>304916.77999999997</v>
          </cell>
        </row>
        <row r="34">
          <cell r="E34">
            <v>10211431.08</v>
          </cell>
        </row>
      </sheetData>
      <sheetData sheetId="1">
        <row r="99">
          <cell r="G99">
            <v>446676.54</v>
          </cell>
        </row>
        <row r="119">
          <cell r="G119">
            <v>181240.36</v>
          </cell>
        </row>
        <row r="131">
          <cell r="G131">
            <v>2171297.71</v>
          </cell>
        </row>
        <row r="133">
          <cell r="G133">
            <v>-271854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Fee_Projections"/>
      <sheetName val="Enrollment Variance"/>
      <sheetName val="Feb Enrollment"/>
      <sheetName val="Current"/>
      <sheetName val="Days Cash on Hand"/>
      <sheetName val="Net Income"/>
      <sheetName val="Debt to Asset"/>
      <sheetName val="Debt Service Coverage"/>
      <sheetName val="Logos"/>
      <sheetName val="Irvington Benchmark"/>
      <sheetName val="Indicators"/>
      <sheetName val="12-13 ES Academic (2)"/>
      <sheetName val="13-14 ES Academic"/>
      <sheetName val="Performance Data"/>
      <sheetName val="Sheet2"/>
      <sheetName val="2014 ELA Charts"/>
      <sheetName val="School Grade"/>
      <sheetName val="14-15 SS Goals"/>
      <sheetName val="13-14  Growth Model Data"/>
      <sheetName val="Proficiency by Years Enrolled "/>
      <sheetName val="HS Grad Rate"/>
      <sheetName val="Enrollment Data (2)"/>
      <sheetName val="SES"/>
      <sheetName val="2013-14.All.Schools (2)"/>
      <sheetName val="MSCS 14-15 (2)"/>
      <sheetName val="Sheet1"/>
    </sheetNames>
    <sheetDataSet>
      <sheetData sheetId="0"/>
      <sheetData sheetId="1"/>
      <sheetData sheetId="2">
        <row r="1">
          <cell r="R1" t="str">
            <v>MS</v>
          </cell>
        </row>
        <row r="2">
          <cell r="B2" t="str">
            <v xml:space="preserve"> Q113-14 </v>
          </cell>
          <cell r="C2" t="str">
            <v>Q1 14-15</v>
          </cell>
          <cell r="D2" t="str">
            <v>Q1 15-16</v>
          </cell>
          <cell r="G2" t="str">
            <v xml:space="preserve">Q2 13-14 </v>
          </cell>
          <cell r="H2" t="str">
            <v xml:space="preserve"> Q2 14-15</v>
          </cell>
        </row>
        <row r="3">
          <cell r="T3">
            <v>0.99</v>
          </cell>
          <cell r="U3">
            <v>0.99</v>
          </cell>
          <cell r="V3">
            <v>0.99</v>
          </cell>
          <cell r="W3">
            <v>0.99</v>
          </cell>
        </row>
        <row r="35">
          <cell r="C35">
            <v>1.046875</v>
          </cell>
          <cell r="D35">
            <v>1.14375</v>
          </cell>
        </row>
      </sheetData>
      <sheetData sheetId="3">
        <row r="3">
          <cell r="U3">
            <v>0.95</v>
          </cell>
          <cell r="V3">
            <v>0.95</v>
          </cell>
          <cell r="W3">
            <v>0.95</v>
          </cell>
          <cell r="X3">
            <v>0.95</v>
          </cell>
        </row>
      </sheetData>
      <sheetData sheetId="4">
        <row r="2">
          <cell r="R2" t="str">
            <v>Q4 15-16</v>
          </cell>
          <cell r="T2">
            <v>1.1000000000000001</v>
          </cell>
          <cell r="U2">
            <v>1.1000000000000001</v>
          </cell>
          <cell r="V2">
            <v>1.1000000000000001</v>
          </cell>
          <cell r="W2">
            <v>1.1000000000000001</v>
          </cell>
          <cell r="X2">
            <v>1.1000000000000001</v>
          </cell>
          <cell r="Y2">
            <v>1.1000000000000001</v>
          </cell>
          <cell r="Z2">
            <v>1.1000000000000001</v>
          </cell>
          <cell r="AA2">
            <v>1.1000000000000001</v>
          </cell>
          <cell r="AB2">
            <v>1.1000000000000001</v>
          </cell>
          <cell r="AC2">
            <v>1.1000000000000001</v>
          </cell>
          <cell r="AD2">
            <v>1.1000000000000001</v>
          </cell>
          <cell r="AE2">
            <v>1.1000000000000001</v>
          </cell>
          <cell r="AF2">
            <v>1.1000000000000001</v>
          </cell>
          <cell r="AG2">
            <v>1.1000000000000001</v>
          </cell>
          <cell r="AH2">
            <v>1.1000000000000001</v>
          </cell>
        </row>
        <row r="35">
          <cell r="D35">
            <v>3.2929952418886042</v>
          </cell>
          <cell r="G35">
            <v>11.693677526228603</v>
          </cell>
          <cell r="H35">
            <v>2.1404295624530736</v>
          </cell>
          <cell r="I35" t="str">
            <v>Meets Standard</v>
          </cell>
          <cell r="L35">
            <v>9.765316293474779</v>
          </cell>
          <cell r="M35">
            <v>1.9210040145871823</v>
          </cell>
          <cell r="N35" t="str">
            <v>Meets</v>
          </cell>
          <cell r="Q35">
            <v>2.8374115062745</v>
          </cell>
          <cell r="R35">
            <v>1.1361619169147881</v>
          </cell>
        </row>
      </sheetData>
      <sheetData sheetId="5">
        <row r="2">
          <cell r="B2" t="str">
            <v xml:space="preserve">Q1 13-14 </v>
          </cell>
          <cell r="C2" t="str">
            <v>Q1 14-15</v>
          </cell>
          <cell r="D2" t="str">
            <v>Q1-15-16</v>
          </cell>
          <cell r="F2" t="str">
            <v xml:space="preserve">Q2 13-14 </v>
          </cell>
          <cell r="G2" t="str">
            <v>Q2 14-15</v>
          </cell>
          <cell r="H2" t="str">
            <v>Q2-15-16</v>
          </cell>
          <cell r="J2" t="str">
            <v>Q3 12-13</v>
          </cell>
          <cell r="K2" t="str">
            <v>Q3-13-14</v>
          </cell>
          <cell r="L2" t="str">
            <v>Q3 14-15</v>
          </cell>
          <cell r="M2" t="str">
            <v>Q3 15-16</v>
          </cell>
          <cell r="O2" t="str">
            <v>Q4 12-13</v>
          </cell>
          <cell r="P2" t="str">
            <v>Q4 13-14</v>
          </cell>
          <cell r="Q2" t="str">
            <v>Q4 14-15</v>
          </cell>
          <cell r="R2" t="str">
            <v>Q4 15-16</v>
          </cell>
          <cell r="T2">
            <v>45</v>
          </cell>
          <cell r="U2">
            <v>45</v>
          </cell>
          <cell r="V2">
            <v>45</v>
          </cell>
          <cell r="W2">
            <v>45</v>
          </cell>
          <cell r="X2">
            <v>45</v>
          </cell>
          <cell r="Y2">
            <v>45</v>
          </cell>
          <cell r="Z2">
            <v>45</v>
          </cell>
          <cell r="AA2">
            <v>45</v>
          </cell>
          <cell r="AB2">
            <v>45</v>
          </cell>
          <cell r="AC2">
            <v>45</v>
          </cell>
          <cell r="AD2">
            <v>45</v>
          </cell>
          <cell r="AE2">
            <v>45</v>
          </cell>
          <cell r="AF2">
            <v>45</v>
          </cell>
          <cell r="AG2">
            <v>45</v>
          </cell>
          <cell r="AH2">
            <v>45</v>
          </cell>
          <cell r="AI2">
            <v>45</v>
          </cell>
          <cell r="AJ2">
            <v>45</v>
          </cell>
          <cell r="AK2">
            <v>45</v>
          </cell>
        </row>
        <row r="35">
          <cell r="C35">
            <v>0</v>
          </cell>
          <cell r="D35">
            <v>56.954003472644914</v>
          </cell>
          <cell r="G35">
            <v>34.600674745914105</v>
          </cell>
          <cell r="H35">
            <v>37.319530690911996</v>
          </cell>
          <cell r="L35">
            <v>72.922315086670878</v>
          </cell>
          <cell r="M35">
            <v>37.75600157271861</v>
          </cell>
          <cell r="N35" t="str">
            <v>Approaching</v>
          </cell>
          <cell r="Q35">
            <v>78.054946344096365</v>
          </cell>
          <cell r="R35">
            <v>18.152732829917294</v>
          </cell>
        </row>
      </sheetData>
      <sheetData sheetId="6">
        <row r="3">
          <cell r="B3" t="str">
            <v xml:space="preserve">Q1 13-14 </v>
          </cell>
          <cell r="C3" t="str">
            <v>Q1 14-15</v>
          </cell>
          <cell r="D3" t="str">
            <v>Q1-15-16</v>
          </cell>
          <cell r="F3" t="str">
            <v xml:space="preserve">Q2 13-14 </v>
          </cell>
          <cell r="G3" t="str">
            <v>Q2 14-15</v>
          </cell>
          <cell r="H3" t="str">
            <v>Q2-15-16</v>
          </cell>
          <cell r="J3" t="str">
            <v>Q3 12-13</v>
          </cell>
          <cell r="K3" t="str">
            <v>Q3-13-14</v>
          </cell>
          <cell r="L3" t="str">
            <v>Q3 14-15</v>
          </cell>
          <cell r="M3" t="str">
            <v>Q3 15-16</v>
          </cell>
          <cell r="O3" t="str">
            <v>Q4 12-13</v>
          </cell>
          <cell r="P3" t="str">
            <v>Q4 13-14</v>
          </cell>
          <cell r="Q3" t="str">
            <v>Q4 14-15</v>
          </cell>
          <cell r="R3" t="str">
            <v>Q4 15-16</v>
          </cell>
          <cell r="S3" t="str">
            <v>Audited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36">
          <cell r="C36">
            <v>33309</v>
          </cell>
          <cell r="D36">
            <v>106997</v>
          </cell>
          <cell r="G36">
            <v>-172156</v>
          </cell>
          <cell r="H36">
            <v>-271854</v>
          </cell>
          <cell r="L36">
            <v>159594</v>
          </cell>
          <cell r="M36">
            <v>-414574</v>
          </cell>
          <cell r="N36" t="str">
            <v>Does Not Meet</v>
          </cell>
          <cell r="Q36">
            <v>101805.24</v>
          </cell>
          <cell r="R36">
            <v>-544632</v>
          </cell>
        </row>
      </sheetData>
      <sheetData sheetId="7">
        <row r="2">
          <cell r="B2" t="str">
            <v xml:space="preserve">Q1 13-14 </v>
          </cell>
          <cell r="C2" t="str">
            <v>Q1 14-15</v>
          </cell>
          <cell r="D2" t="str">
            <v>Q1-15-16</v>
          </cell>
          <cell r="F2" t="str">
            <v xml:space="preserve">Q2 13-14 </v>
          </cell>
          <cell r="G2" t="str">
            <v>Q2 14-15</v>
          </cell>
          <cell r="H2" t="str">
            <v>Q2-15-16</v>
          </cell>
          <cell r="J2" t="str">
            <v>Q3 12-13</v>
          </cell>
          <cell r="K2" t="str">
            <v>Q3-13-14</v>
          </cell>
          <cell r="L2" t="str">
            <v>Q3 14-15</v>
          </cell>
          <cell r="M2" t="str">
            <v>Q3 15-16</v>
          </cell>
          <cell r="O2" t="str">
            <v>Q4 12-13</v>
          </cell>
          <cell r="P2" t="str">
            <v>Q4 13-14</v>
          </cell>
          <cell r="Q2" t="str">
            <v>Q4 14-15</v>
          </cell>
          <cell r="R2" t="str">
            <v>Q4 15-16</v>
          </cell>
          <cell r="T2">
            <v>0.9</v>
          </cell>
          <cell r="U2">
            <v>0.9</v>
          </cell>
          <cell r="V2">
            <v>0.9</v>
          </cell>
          <cell r="W2">
            <v>0.9</v>
          </cell>
          <cell r="X2">
            <v>0.9</v>
          </cell>
          <cell r="Y2">
            <v>0.9</v>
          </cell>
          <cell r="Z2">
            <v>0.9</v>
          </cell>
          <cell r="AA2">
            <v>0.9</v>
          </cell>
          <cell r="AB2">
            <v>0.9</v>
          </cell>
          <cell r="AC2">
            <v>0.9</v>
          </cell>
          <cell r="AD2">
            <v>0.9</v>
          </cell>
          <cell r="AE2">
            <v>0.9</v>
          </cell>
          <cell r="AF2">
            <v>0.9</v>
          </cell>
          <cell r="AG2">
            <v>0.9</v>
          </cell>
          <cell r="AH2">
            <v>0.9</v>
          </cell>
          <cell r="AI2">
            <v>0.9</v>
          </cell>
          <cell r="AJ2">
            <v>0.9</v>
          </cell>
          <cell r="AK2">
            <v>0.9</v>
          </cell>
          <cell r="AL2">
            <v>0.9</v>
          </cell>
        </row>
        <row r="35">
          <cell r="C35">
            <v>1.5268462779522232</v>
          </cell>
          <cell r="D35">
            <v>0.960415529316342</v>
          </cell>
          <cell r="G35">
            <v>1.6360374863224516</v>
          </cell>
          <cell r="H35">
            <v>1.0976870251244104</v>
          </cell>
          <cell r="L35">
            <v>0.9899740153845793</v>
          </cell>
          <cell r="M35">
            <v>1.1137278332558542</v>
          </cell>
          <cell r="N35" t="str">
            <v>Does Not Meet</v>
          </cell>
          <cell r="Q35">
            <v>1.0745610552811</v>
          </cell>
          <cell r="R35">
            <v>1.1256864589160755</v>
          </cell>
        </row>
      </sheetData>
      <sheetData sheetId="8">
        <row r="2">
          <cell r="B2" t="str">
            <v xml:space="preserve">Q1 13-14 </v>
          </cell>
          <cell r="C2" t="str">
            <v>Q1 14-15</v>
          </cell>
          <cell r="D2" t="str">
            <v>Q1-15-16</v>
          </cell>
          <cell r="F2" t="str">
            <v xml:space="preserve">Q2 13-14 </v>
          </cell>
          <cell r="G2" t="str">
            <v>Q2 14-15</v>
          </cell>
          <cell r="H2" t="str">
            <v>Q2-15-16</v>
          </cell>
          <cell r="J2" t="str">
            <v>Q3 12-13</v>
          </cell>
          <cell r="K2" t="str">
            <v>Q3-13-14</v>
          </cell>
          <cell r="L2" t="str">
            <v>Q3 14-15</v>
          </cell>
          <cell r="M2" t="str">
            <v>Q3 15-16</v>
          </cell>
          <cell r="O2" t="str">
            <v>Q4 12-13</v>
          </cell>
          <cell r="P2" t="str">
            <v>Q4 13-14</v>
          </cell>
          <cell r="Q2" t="str">
            <v>Q4 14-15</v>
          </cell>
          <cell r="R2" t="str">
            <v>Q4 15-16</v>
          </cell>
        </row>
        <row r="35">
          <cell r="D35">
            <v>1.3328241721339429</v>
          </cell>
          <cell r="H35">
            <v>0.38793546861636768</v>
          </cell>
          <cell r="M35">
            <v>0.43900222279606477</v>
          </cell>
          <cell r="N35" t="str">
            <v>Does Not Meet</v>
          </cell>
          <cell r="R35">
            <v>0.47853933702603796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Enrollment Variance"/>
      <sheetName val="Feb Enrollment"/>
      <sheetName val="Current"/>
      <sheetName val="Days Cash on Hand"/>
      <sheetName val="Net Income"/>
      <sheetName val="Debt to Asset"/>
      <sheetName val="Debt Service Coverage"/>
      <sheetName val="Logos"/>
      <sheetName val="Irvington Benchmark"/>
      <sheetName val="Indicators"/>
      <sheetName val="12-13 ES Academic (2)"/>
      <sheetName val="13-14 ES Academic"/>
      <sheetName val="Performance Data"/>
      <sheetName val="Sheet2"/>
      <sheetName val="2014 ELA Charts"/>
      <sheetName val="School Grade"/>
      <sheetName val="14-15 SS Goals"/>
      <sheetName val="13-14  Growth Model Data"/>
      <sheetName val="Proficiency by Years Enrolled "/>
      <sheetName val="HS Grad Rate"/>
      <sheetName val="Enrollment Data (2)"/>
      <sheetName val="SES"/>
      <sheetName val="2013-14.All.Schools (2)"/>
      <sheetName val="MSCS 14-15 (2)"/>
    </sheetNames>
    <sheetDataSet>
      <sheetData sheetId="0"/>
      <sheetData sheetId="1"/>
      <sheetData sheetId="2">
        <row r="2">
          <cell r="K2" t="str">
            <v>Q3-13-14</v>
          </cell>
          <cell r="L2" t="str">
            <v>Q3 14-15</v>
          </cell>
          <cell r="M2" t="str">
            <v>Q3 15-16</v>
          </cell>
        </row>
        <row r="34">
          <cell r="K34">
            <v>0</v>
          </cell>
          <cell r="L34">
            <v>0.95149253731343286</v>
          </cell>
          <cell r="M34">
            <v>0.96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ondale Meadows"/>
      <sheetName val="Quarterly Data Set"/>
      <sheetName val="Sheet3"/>
    </sheetNames>
    <sheetDataSet>
      <sheetData sheetId="0"/>
      <sheetData sheetId="1">
        <row r="1">
          <cell r="P1" t="str">
            <v>Meets Standard</v>
          </cell>
        </row>
        <row r="2">
          <cell r="P2">
            <v>1.1499999999999999</v>
          </cell>
        </row>
        <row r="3">
          <cell r="P3">
            <v>1.1499999999999999</v>
          </cell>
        </row>
        <row r="4">
          <cell r="P4">
            <v>1.1499999999999999</v>
          </cell>
        </row>
        <row r="5">
          <cell r="P5">
            <v>1.1499999999999999</v>
          </cell>
        </row>
        <row r="6">
          <cell r="P6">
            <v>1.1499999999999999</v>
          </cell>
        </row>
        <row r="7">
          <cell r="P7">
            <v>1.1499999999999999</v>
          </cell>
        </row>
        <row r="8">
          <cell r="P8">
            <v>1.1499999999999999</v>
          </cell>
        </row>
        <row r="9">
          <cell r="P9">
            <v>1.1499999999999999</v>
          </cell>
        </row>
        <row r="10">
          <cell r="P10">
            <v>1.1499999999999999</v>
          </cell>
        </row>
        <row r="11">
          <cell r="P11">
            <v>1.1499999999999999</v>
          </cell>
        </row>
        <row r="12">
          <cell r="P12">
            <v>1.1499999999999999</v>
          </cell>
        </row>
        <row r="13">
          <cell r="P13">
            <v>1.1499999999999999</v>
          </cell>
        </row>
        <row r="14">
          <cell r="P14">
            <v>1.1499999999999999</v>
          </cell>
        </row>
        <row r="15">
          <cell r="P15">
            <v>1.1499999999999999</v>
          </cell>
        </row>
        <row r="16">
          <cell r="P16">
            <v>1.1499999999999999</v>
          </cell>
        </row>
        <row r="17">
          <cell r="P17">
            <v>1.1499999999999999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EI Theme">
  <a:themeElements>
    <a:clrScheme name="NEO Palette">
      <a:dk1>
        <a:srgbClr val="191919"/>
      </a:dk1>
      <a:lt1>
        <a:sysClr val="window" lastClr="FFFFFF"/>
      </a:lt1>
      <a:dk2>
        <a:srgbClr val="007CBD"/>
      </a:dk2>
      <a:lt2>
        <a:srgbClr val="E5E5E5"/>
      </a:lt2>
      <a:accent1>
        <a:srgbClr val="E9AC1F"/>
      </a:accent1>
      <a:accent2>
        <a:srgbClr val="D63D25"/>
      </a:accent2>
      <a:accent3>
        <a:srgbClr val="007CBD"/>
      </a:accent3>
      <a:accent4>
        <a:srgbClr val="31A67E"/>
      </a:accent4>
      <a:accent5>
        <a:srgbClr val="931958"/>
      </a:accent5>
      <a:accent6>
        <a:srgbClr val="A5A6A5"/>
      </a:accent6>
      <a:hlink>
        <a:srgbClr val="177B96"/>
      </a:hlink>
      <a:folHlink>
        <a:srgbClr val="0C424A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NEO Palette">
    <a:dk1>
      <a:srgbClr val="191919"/>
    </a:dk1>
    <a:lt1>
      <a:sysClr val="window" lastClr="FFFFFF"/>
    </a:lt1>
    <a:dk2>
      <a:srgbClr val="007CBD"/>
    </a:dk2>
    <a:lt2>
      <a:srgbClr val="E5E5E5"/>
    </a:lt2>
    <a:accent1>
      <a:srgbClr val="E9AC1F"/>
    </a:accent1>
    <a:accent2>
      <a:srgbClr val="D63D25"/>
    </a:accent2>
    <a:accent3>
      <a:srgbClr val="007CBD"/>
    </a:accent3>
    <a:accent4>
      <a:srgbClr val="31A67E"/>
    </a:accent4>
    <a:accent5>
      <a:srgbClr val="931958"/>
    </a:accent5>
    <a:accent6>
      <a:srgbClr val="A5A6A5"/>
    </a:accent6>
    <a:hlink>
      <a:srgbClr val="177B96"/>
    </a:hlink>
    <a:folHlink>
      <a:srgbClr val="0C424A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showGridLines="0" zoomScale="45" zoomScaleNormal="45" workbookViewId="0">
      <selection activeCell="S6" sqref="S6"/>
    </sheetView>
  </sheetViews>
  <sheetFormatPr defaultRowHeight="18.75" x14ac:dyDescent="0.3"/>
  <cols>
    <col min="1" max="1" width="20.7109375" style="56" customWidth="1"/>
    <col min="2" max="2" width="22.5703125" style="56" customWidth="1"/>
    <col min="3" max="3" width="63.28515625" style="57" customWidth="1"/>
    <col min="4" max="4" width="56" style="56" customWidth="1"/>
    <col min="5" max="5" width="25.28515625" style="56" bestFit="1" customWidth="1"/>
    <col min="6" max="7" width="27.140625" style="56" bestFit="1" customWidth="1"/>
    <col min="8" max="8" width="27.7109375" style="56" bestFit="1" customWidth="1"/>
    <col min="9" max="9" width="87" style="56" customWidth="1"/>
    <col min="10" max="10" width="1.5703125" style="56" customWidth="1"/>
    <col min="11" max="11" width="17.5703125" style="56" customWidth="1"/>
    <col min="12" max="12" width="21.28515625" style="56" customWidth="1"/>
    <col min="13" max="16384" width="9.140625" style="56"/>
  </cols>
  <sheetData>
    <row r="1" spans="1:17" ht="21.75" thickBot="1" x14ac:dyDescent="0.4">
      <c r="A1" s="103" t="s">
        <v>100</v>
      </c>
      <c r="B1" s="58"/>
      <c r="C1" s="102"/>
      <c r="D1" s="58"/>
      <c r="E1" s="101" t="s">
        <v>33</v>
      </c>
      <c r="F1" s="101" t="s">
        <v>33</v>
      </c>
      <c r="G1" s="101" t="s">
        <v>33</v>
      </c>
      <c r="H1" s="101" t="s">
        <v>33</v>
      </c>
      <c r="I1" s="58"/>
      <c r="K1" s="94"/>
      <c r="L1" s="94"/>
      <c r="M1" s="94"/>
      <c r="N1" s="94"/>
      <c r="O1" s="94"/>
      <c r="P1" s="94"/>
      <c r="Q1" s="94"/>
    </row>
    <row r="2" spans="1:17" ht="21" x14ac:dyDescent="0.3">
      <c r="A2" s="100" t="s">
        <v>99</v>
      </c>
      <c r="B2" s="98" t="s">
        <v>98</v>
      </c>
      <c r="C2" s="99" t="s">
        <v>97</v>
      </c>
      <c r="D2" s="98" t="s">
        <v>96</v>
      </c>
      <c r="E2" s="97">
        <v>42277</v>
      </c>
      <c r="F2" s="97">
        <v>42369</v>
      </c>
      <c r="G2" s="97">
        <v>42460</v>
      </c>
      <c r="H2" s="97">
        <v>42551</v>
      </c>
      <c r="I2" s="96" t="s">
        <v>95</v>
      </c>
      <c r="K2" s="95"/>
      <c r="L2" s="94"/>
      <c r="M2" s="94"/>
      <c r="N2" s="94"/>
      <c r="O2" s="94"/>
      <c r="P2" s="94"/>
      <c r="Q2" s="94"/>
    </row>
    <row r="3" spans="1:17" ht="45" customHeight="1" x14ac:dyDescent="0.3">
      <c r="A3" s="104" t="s">
        <v>94</v>
      </c>
      <c r="B3" s="107" t="s">
        <v>93</v>
      </c>
      <c r="C3" s="89" t="s">
        <v>92</v>
      </c>
      <c r="D3" s="88" t="s">
        <v>54</v>
      </c>
      <c r="E3" s="110">
        <f>E38</f>
        <v>1.14375</v>
      </c>
      <c r="F3" s="110">
        <f>F38</f>
        <v>1.14375</v>
      </c>
      <c r="G3" s="113" t="e">
        <f>G38</f>
        <v>#DIV/0!</v>
      </c>
      <c r="H3" s="116" t="e">
        <f>H38</f>
        <v>#DIV/0!</v>
      </c>
      <c r="I3" s="122" t="s">
        <v>91</v>
      </c>
      <c r="K3" s="95"/>
      <c r="L3" s="94"/>
      <c r="M3" s="94"/>
      <c r="N3" s="94"/>
      <c r="O3" s="94"/>
      <c r="P3" s="94"/>
      <c r="Q3" s="94"/>
    </row>
    <row r="4" spans="1:17" ht="45" customHeight="1" x14ac:dyDescent="0.3">
      <c r="A4" s="105"/>
      <c r="B4" s="108"/>
      <c r="C4" s="89" t="s">
        <v>90</v>
      </c>
      <c r="D4" s="88" t="s">
        <v>58</v>
      </c>
      <c r="E4" s="111"/>
      <c r="F4" s="111"/>
      <c r="G4" s="114"/>
      <c r="H4" s="117"/>
      <c r="I4" s="123"/>
      <c r="K4" s="94"/>
      <c r="L4" s="94"/>
      <c r="M4" s="94"/>
      <c r="N4" s="94"/>
      <c r="O4" s="94"/>
      <c r="P4" s="94"/>
      <c r="Q4" s="94"/>
    </row>
    <row r="5" spans="1:17" ht="45" customHeight="1" x14ac:dyDescent="0.3">
      <c r="A5" s="105"/>
      <c r="B5" s="109"/>
      <c r="C5" s="89" t="s">
        <v>86</v>
      </c>
      <c r="D5" s="88" t="s">
        <v>52</v>
      </c>
      <c r="E5" s="112"/>
      <c r="F5" s="112"/>
      <c r="G5" s="115"/>
      <c r="H5" s="118"/>
      <c r="I5" s="124"/>
    </row>
    <row r="6" spans="1:17" ht="45" customHeight="1" x14ac:dyDescent="0.3">
      <c r="A6" s="105"/>
      <c r="B6" s="107" t="s">
        <v>89</v>
      </c>
      <c r="C6" s="89" t="s">
        <v>88</v>
      </c>
      <c r="D6" s="88" t="s">
        <v>54</v>
      </c>
      <c r="E6" s="125" t="str">
        <f>E42</f>
        <v>NA</v>
      </c>
      <c r="F6" s="128" t="str">
        <f>F42</f>
        <v>NA</v>
      </c>
      <c r="G6" s="110">
        <f>G42</f>
        <v>0.95628415300546443</v>
      </c>
      <c r="H6" s="110">
        <f>H42</f>
        <v>0.95628415300546443</v>
      </c>
      <c r="I6" s="129"/>
    </row>
    <row r="7" spans="1:17" ht="45" customHeight="1" x14ac:dyDescent="0.3">
      <c r="A7" s="105"/>
      <c r="B7" s="108"/>
      <c r="C7" s="89" t="s">
        <v>87</v>
      </c>
      <c r="D7" s="88" t="s">
        <v>58</v>
      </c>
      <c r="E7" s="126"/>
      <c r="F7" s="114"/>
      <c r="G7" s="111"/>
      <c r="H7" s="111"/>
      <c r="I7" s="130"/>
    </row>
    <row r="8" spans="1:17" ht="45" customHeight="1" x14ac:dyDescent="0.3">
      <c r="A8" s="105"/>
      <c r="B8" s="109"/>
      <c r="C8" s="89" t="s">
        <v>86</v>
      </c>
      <c r="D8" s="88" t="s">
        <v>52</v>
      </c>
      <c r="E8" s="127"/>
      <c r="F8" s="115"/>
      <c r="G8" s="112"/>
      <c r="H8" s="112"/>
      <c r="I8" s="131"/>
    </row>
    <row r="9" spans="1:17" ht="45" customHeight="1" x14ac:dyDescent="0.3">
      <c r="A9" s="105"/>
      <c r="B9" s="107" t="s">
        <v>12</v>
      </c>
      <c r="C9" s="89" t="s">
        <v>85</v>
      </c>
      <c r="D9" s="88" t="s">
        <v>54</v>
      </c>
      <c r="E9" s="119">
        <f>E46</f>
        <v>3.2929952418886042</v>
      </c>
      <c r="F9" s="119">
        <f>F46</f>
        <v>2.1404295624530736</v>
      </c>
      <c r="G9" s="119">
        <f>G46</f>
        <v>1.9210040145871823</v>
      </c>
      <c r="H9" s="119">
        <f>H46</f>
        <v>1.1361619169147881</v>
      </c>
      <c r="I9" s="122"/>
    </row>
    <row r="10" spans="1:17" ht="45" customHeight="1" x14ac:dyDescent="0.3">
      <c r="A10" s="105"/>
      <c r="B10" s="108"/>
      <c r="C10" s="89" t="s">
        <v>84</v>
      </c>
      <c r="D10" s="88" t="s">
        <v>58</v>
      </c>
      <c r="E10" s="120"/>
      <c r="F10" s="120"/>
      <c r="G10" s="120"/>
      <c r="H10" s="120"/>
      <c r="I10" s="123"/>
    </row>
    <row r="11" spans="1:17" ht="45" customHeight="1" x14ac:dyDescent="0.3">
      <c r="A11" s="105"/>
      <c r="B11" s="109"/>
      <c r="C11" s="89" t="s">
        <v>83</v>
      </c>
      <c r="D11" s="88" t="s">
        <v>52</v>
      </c>
      <c r="E11" s="121"/>
      <c r="F11" s="121"/>
      <c r="G11" s="121"/>
      <c r="H11" s="121"/>
      <c r="I11" s="124"/>
    </row>
    <row r="12" spans="1:17" ht="45" customHeight="1" x14ac:dyDescent="0.3">
      <c r="A12" s="105"/>
      <c r="B12" s="107" t="s">
        <v>82</v>
      </c>
      <c r="C12" s="89" t="s">
        <v>81</v>
      </c>
      <c r="D12" s="88" t="s">
        <v>54</v>
      </c>
      <c r="E12" s="132">
        <f>E51</f>
        <v>56.954003472644914</v>
      </c>
      <c r="F12" s="135">
        <f>F51</f>
        <v>37.319530690911996</v>
      </c>
      <c r="G12" s="135">
        <f>G51</f>
        <v>37.75600157271861</v>
      </c>
      <c r="H12" s="138">
        <f>H51</f>
        <v>18.152732829917294</v>
      </c>
      <c r="I12" s="122"/>
    </row>
    <row r="13" spans="1:17" ht="45" customHeight="1" x14ac:dyDescent="0.3">
      <c r="A13" s="105"/>
      <c r="B13" s="108"/>
      <c r="C13" s="89" t="s">
        <v>80</v>
      </c>
      <c r="D13" s="88" t="s">
        <v>58</v>
      </c>
      <c r="E13" s="133"/>
      <c r="F13" s="136"/>
      <c r="G13" s="136"/>
      <c r="H13" s="139"/>
      <c r="I13" s="123"/>
    </row>
    <row r="14" spans="1:17" ht="45" customHeight="1" x14ac:dyDescent="0.3">
      <c r="A14" s="105"/>
      <c r="B14" s="109"/>
      <c r="C14" s="89" t="s">
        <v>79</v>
      </c>
      <c r="D14" s="88" t="s">
        <v>52</v>
      </c>
      <c r="E14" s="134"/>
      <c r="F14" s="137"/>
      <c r="G14" s="137"/>
      <c r="H14" s="140"/>
      <c r="I14" s="124"/>
    </row>
    <row r="15" spans="1:17" ht="45" customHeight="1" x14ac:dyDescent="0.3">
      <c r="A15" s="105"/>
      <c r="B15" s="107" t="s">
        <v>78</v>
      </c>
      <c r="C15" s="89" t="s">
        <v>77</v>
      </c>
      <c r="D15" s="88" t="s">
        <v>54</v>
      </c>
      <c r="E15" s="141" t="str">
        <f>E54</f>
        <v>NA</v>
      </c>
      <c r="F15" s="143">
        <f>F54</f>
        <v>0</v>
      </c>
      <c r="G15" s="143">
        <f>G54</f>
        <v>0</v>
      </c>
      <c r="H15" s="145">
        <f>H54</f>
        <v>0</v>
      </c>
      <c r="I15" s="147"/>
    </row>
    <row r="16" spans="1:17" ht="45" customHeight="1" x14ac:dyDescent="0.3">
      <c r="A16" s="106"/>
      <c r="B16" s="109"/>
      <c r="C16" s="89" t="s">
        <v>76</v>
      </c>
      <c r="D16" s="88" t="s">
        <v>52</v>
      </c>
      <c r="E16" s="142"/>
      <c r="F16" s="144"/>
      <c r="G16" s="144"/>
      <c r="H16" s="146"/>
      <c r="I16" s="148"/>
    </row>
    <row r="17" spans="1:9" ht="42" x14ac:dyDescent="0.3">
      <c r="A17" s="104" t="s">
        <v>75</v>
      </c>
      <c r="B17" s="107" t="s">
        <v>74</v>
      </c>
      <c r="C17" s="89" t="s">
        <v>73</v>
      </c>
      <c r="D17" s="88" t="s">
        <v>54</v>
      </c>
      <c r="E17" s="141">
        <f>E56</f>
        <v>0</v>
      </c>
      <c r="F17" s="143">
        <f>F56</f>
        <v>0</v>
      </c>
      <c r="G17" s="149">
        <f>G56</f>
        <v>0</v>
      </c>
      <c r="H17" s="151">
        <f>H56</f>
        <v>0</v>
      </c>
      <c r="I17" s="122"/>
    </row>
    <row r="18" spans="1:9" ht="42" x14ac:dyDescent="0.3">
      <c r="A18" s="105"/>
      <c r="B18" s="109"/>
      <c r="C18" s="89" t="s">
        <v>72</v>
      </c>
      <c r="D18" s="88" t="s">
        <v>58</v>
      </c>
      <c r="E18" s="142"/>
      <c r="F18" s="144"/>
      <c r="G18" s="150"/>
      <c r="H18" s="152"/>
      <c r="I18" s="123"/>
    </row>
    <row r="19" spans="1:9" ht="21" x14ac:dyDescent="0.3">
      <c r="A19" s="105"/>
      <c r="B19" s="93" t="s">
        <v>4</v>
      </c>
      <c r="C19" s="90" t="s">
        <v>71</v>
      </c>
      <c r="D19" s="88" t="s">
        <v>52</v>
      </c>
      <c r="E19" s="92">
        <f>E57</f>
        <v>106997</v>
      </c>
      <c r="F19" s="91">
        <f>F57</f>
        <v>-271854</v>
      </c>
      <c r="G19" s="91">
        <f>G57</f>
        <v>-414574</v>
      </c>
      <c r="H19" s="91">
        <f>H57</f>
        <v>-544632</v>
      </c>
      <c r="I19" s="124"/>
    </row>
    <row r="20" spans="1:9" ht="21" x14ac:dyDescent="0.3">
      <c r="A20" s="105"/>
      <c r="B20" s="107" t="s">
        <v>70</v>
      </c>
      <c r="C20" s="89" t="s">
        <v>69</v>
      </c>
      <c r="D20" s="88" t="s">
        <v>54</v>
      </c>
      <c r="E20" s="156">
        <f>E61</f>
        <v>0.960415529316342</v>
      </c>
      <c r="F20" s="153">
        <f>F61</f>
        <v>1.0976870251244104</v>
      </c>
      <c r="G20" s="153">
        <f>G61</f>
        <v>1.1137278332558542</v>
      </c>
      <c r="H20" s="153">
        <f>H61</f>
        <v>1.1256864589160755</v>
      </c>
      <c r="I20" s="122"/>
    </row>
    <row r="21" spans="1:9" ht="21" x14ac:dyDescent="0.3">
      <c r="A21" s="105"/>
      <c r="B21" s="108"/>
      <c r="C21" s="89" t="s">
        <v>68</v>
      </c>
      <c r="D21" s="88" t="s">
        <v>58</v>
      </c>
      <c r="E21" s="157"/>
      <c r="F21" s="154"/>
      <c r="G21" s="154"/>
      <c r="H21" s="154"/>
      <c r="I21" s="123"/>
    </row>
    <row r="22" spans="1:9" ht="21" x14ac:dyDescent="0.3">
      <c r="A22" s="105"/>
      <c r="B22" s="109"/>
      <c r="C22" s="89" t="s">
        <v>67</v>
      </c>
      <c r="D22" s="88" t="s">
        <v>52</v>
      </c>
      <c r="E22" s="158"/>
      <c r="F22" s="155"/>
      <c r="G22" s="155"/>
      <c r="H22" s="155"/>
      <c r="I22" s="124"/>
    </row>
    <row r="23" spans="1:9" ht="21" x14ac:dyDescent="0.3">
      <c r="A23" s="105"/>
      <c r="B23" s="107" t="s">
        <v>66</v>
      </c>
      <c r="C23" s="89" t="s">
        <v>65</v>
      </c>
      <c r="D23" s="88" t="s">
        <v>54</v>
      </c>
      <c r="E23" s="119">
        <f>E67</f>
        <v>1.3328241721339429</v>
      </c>
      <c r="F23" s="153">
        <f>F67</f>
        <v>0.38793546861636768</v>
      </c>
      <c r="G23" s="153">
        <f>G67</f>
        <v>0.43900222279606477</v>
      </c>
      <c r="H23" s="153">
        <f>H67</f>
        <v>0.47853933702603796</v>
      </c>
      <c r="I23" s="122"/>
    </row>
    <row r="24" spans="1:9" ht="21" x14ac:dyDescent="0.3">
      <c r="A24" s="105"/>
      <c r="B24" s="108"/>
      <c r="C24" s="90" t="s">
        <v>64</v>
      </c>
      <c r="D24" s="88" t="s">
        <v>58</v>
      </c>
      <c r="E24" s="120"/>
      <c r="F24" s="154"/>
      <c r="G24" s="154"/>
      <c r="H24" s="154"/>
      <c r="I24" s="123"/>
    </row>
    <row r="25" spans="1:9" ht="21" x14ac:dyDescent="0.3">
      <c r="A25" s="106"/>
      <c r="B25" s="109"/>
      <c r="C25" s="90" t="s">
        <v>63</v>
      </c>
      <c r="D25" s="88" t="s">
        <v>52</v>
      </c>
      <c r="E25" s="121"/>
      <c r="F25" s="155"/>
      <c r="G25" s="155"/>
      <c r="H25" s="155"/>
      <c r="I25" s="124"/>
    </row>
    <row r="26" spans="1:9" ht="21" x14ac:dyDescent="0.3">
      <c r="A26" s="159" t="s">
        <v>62</v>
      </c>
      <c r="B26" s="107" t="s">
        <v>61</v>
      </c>
      <c r="C26" s="89" t="s">
        <v>60</v>
      </c>
      <c r="D26" s="88" t="s">
        <v>54</v>
      </c>
      <c r="E26" s="162" t="str">
        <f>E69</f>
        <v>NA</v>
      </c>
      <c r="F26" s="165">
        <f>F69</f>
        <v>0</v>
      </c>
      <c r="G26" s="165">
        <f>G69</f>
        <v>0</v>
      </c>
      <c r="H26" s="168">
        <f>H69</f>
        <v>0</v>
      </c>
      <c r="I26" s="171"/>
    </row>
    <row r="27" spans="1:9" ht="63" x14ac:dyDescent="0.3">
      <c r="A27" s="160"/>
      <c r="B27" s="108"/>
      <c r="C27" s="89" t="s">
        <v>59</v>
      </c>
      <c r="D27" s="88" t="s">
        <v>58</v>
      </c>
      <c r="E27" s="163"/>
      <c r="F27" s="166"/>
      <c r="G27" s="166"/>
      <c r="H27" s="169"/>
      <c r="I27" s="173"/>
    </row>
    <row r="28" spans="1:9" ht="63" x14ac:dyDescent="0.3">
      <c r="A28" s="160"/>
      <c r="B28" s="109"/>
      <c r="C28" s="89" t="s">
        <v>57</v>
      </c>
      <c r="D28" s="88" t="s">
        <v>52</v>
      </c>
      <c r="E28" s="164"/>
      <c r="F28" s="167"/>
      <c r="G28" s="167"/>
      <c r="H28" s="170"/>
      <c r="I28" s="172"/>
    </row>
    <row r="29" spans="1:9" ht="21" x14ac:dyDescent="0.3">
      <c r="A29" s="160"/>
      <c r="B29" s="107" t="s">
        <v>56</v>
      </c>
      <c r="C29" s="89" t="s">
        <v>55</v>
      </c>
      <c r="D29" s="88" t="s">
        <v>54</v>
      </c>
      <c r="E29" s="162" t="str">
        <f>E71</f>
        <v>NA</v>
      </c>
      <c r="F29" s="165">
        <f>F71</f>
        <v>0</v>
      </c>
      <c r="G29" s="165">
        <f>G71</f>
        <v>0</v>
      </c>
      <c r="H29" s="168">
        <f>H71</f>
        <v>0</v>
      </c>
      <c r="I29" s="171"/>
    </row>
    <row r="30" spans="1:9" ht="21" x14ac:dyDescent="0.3">
      <c r="A30" s="161"/>
      <c r="B30" s="109"/>
      <c r="C30" s="89" t="s">
        <v>53</v>
      </c>
      <c r="D30" s="88" t="s">
        <v>52</v>
      </c>
      <c r="E30" s="164"/>
      <c r="F30" s="167"/>
      <c r="G30" s="167"/>
      <c r="H30" s="170"/>
      <c r="I30" s="172"/>
    </row>
    <row r="31" spans="1:9" s="81" customFormat="1" ht="21" x14ac:dyDescent="0.3">
      <c r="A31" s="87"/>
      <c r="B31" s="86"/>
      <c r="C31" s="85"/>
      <c r="D31" s="84"/>
      <c r="E31" s="83"/>
      <c r="F31" s="83"/>
      <c r="G31" s="83"/>
      <c r="H31" s="83"/>
      <c r="I31" s="82"/>
    </row>
    <row r="32" spans="1:9" s="81" customFormat="1" ht="21" x14ac:dyDescent="0.3">
      <c r="A32" s="87"/>
      <c r="B32" s="86"/>
      <c r="C32" s="85"/>
      <c r="D32" s="84"/>
      <c r="E32" s="83"/>
      <c r="F32" s="83"/>
      <c r="G32" s="83"/>
      <c r="H32" s="83"/>
      <c r="I32" s="82"/>
    </row>
    <row r="34" spans="3:10" ht="21" x14ac:dyDescent="0.35">
      <c r="D34" s="80" t="s">
        <v>51</v>
      </c>
      <c r="E34" s="58"/>
      <c r="F34" s="58"/>
      <c r="G34" s="58"/>
      <c r="H34" s="58"/>
      <c r="I34" s="58"/>
    </row>
    <row r="35" spans="3:10" ht="21" x14ac:dyDescent="0.3">
      <c r="D35" s="63" t="s">
        <v>50</v>
      </c>
      <c r="E35" s="62">
        <f>E2</f>
        <v>42277</v>
      </c>
      <c r="F35" s="62">
        <f>F2</f>
        <v>42369</v>
      </c>
      <c r="G35" s="62">
        <f>G2</f>
        <v>42460</v>
      </c>
      <c r="H35" s="62">
        <f>H2</f>
        <v>42551</v>
      </c>
      <c r="I35" s="68" t="s">
        <v>49</v>
      </c>
    </row>
    <row r="36" spans="3:10" ht="21" x14ac:dyDescent="0.35">
      <c r="D36" s="72" t="s">
        <v>16</v>
      </c>
      <c r="E36" s="27">
        <v>366</v>
      </c>
      <c r="F36" s="27">
        <v>366</v>
      </c>
      <c r="G36" s="27"/>
      <c r="H36" s="27"/>
      <c r="I36" s="68" t="s">
        <v>48</v>
      </c>
    </row>
    <row r="37" spans="3:10" ht="21" x14ac:dyDescent="0.35">
      <c r="D37" s="72" t="s">
        <v>15</v>
      </c>
      <c r="E37" s="27">
        <v>320</v>
      </c>
      <c r="F37" s="27">
        <v>320</v>
      </c>
      <c r="G37" s="27"/>
      <c r="H37" s="27"/>
      <c r="I37" s="70"/>
      <c r="J37" s="69"/>
    </row>
    <row r="38" spans="3:10" ht="21" x14ac:dyDescent="0.35">
      <c r="C38" s="56"/>
      <c r="D38" s="60" t="s">
        <v>0</v>
      </c>
      <c r="E38" s="59">
        <f>E36/E37</f>
        <v>1.14375</v>
      </c>
      <c r="F38" s="59">
        <f>F36/F37</f>
        <v>1.14375</v>
      </c>
      <c r="G38" s="59" t="e">
        <f>G36/G37</f>
        <v>#DIV/0!</v>
      </c>
      <c r="H38" s="59" t="e">
        <f>H36/H37</f>
        <v>#DIV/0!</v>
      </c>
      <c r="I38" s="70"/>
      <c r="J38" s="69"/>
    </row>
    <row r="39" spans="3:10" ht="21" x14ac:dyDescent="0.35">
      <c r="C39" s="56"/>
      <c r="D39" s="79" t="s">
        <v>47</v>
      </c>
      <c r="E39" s="78">
        <f>E2</f>
        <v>42277</v>
      </c>
      <c r="F39" s="78">
        <f>F2</f>
        <v>42369</v>
      </c>
      <c r="G39" s="78">
        <f>G2</f>
        <v>42460</v>
      </c>
      <c r="H39" s="78">
        <f>H2</f>
        <v>42551</v>
      </c>
      <c r="I39" s="70"/>
      <c r="J39" s="69"/>
    </row>
    <row r="40" spans="3:10" ht="21" x14ac:dyDescent="0.35">
      <c r="C40" s="56"/>
      <c r="D40" s="77" t="s">
        <v>46</v>
      </c>
      <c r="E40" s="76"/>
      <c r="F40" s="76"/>
      <c r="G40" s="76" t="s">
        <v>45</v>
      </c>
      <c r="H40" s="76" t="s">
        <v>45</v>
      </c>
      <c r="I40" s="70"/>
      <c r="J40" s="69"/>
    </row>
    <row r="41" spans="3:10" ht="21" x14ac:dyDescent="0.35">
      <c r="C41" s="56"/>
      <c r="D41" s="77" t="s">
        <v>44</v>
      </c>
      <c r="E41" s="76"/>
      <c r="F41" s="76"/>
      <c r="G41" s="76" t="s">
        <v>43</v>
      </c>
      <c r="H41" s="76" t="s">
        <v>43</v>
      </c>
      <c r="I41" s="70"/>
      <c r="J41" s="69"/>
    </row>
    <row r="42" spans="3:10" ht="21" x14ac:dyDescent="0.35">
      <c r="C42" s="56"/>
      <c r="D42" s="75" t="s">
        <v>0</v>
      </c>
      <c r="E42" s="59" t="s">
        <v>20</v>
      </c>
      <c r="F42" s="74" t="s">
        <v>20</v>
      </c>
      <c r="G42" s="59">
        <f>G40/G41</f>
        <v>0.95628415300546443</v>
      </c>
      <c r="H42" s="74">
        <f>H40/H41</f>
        <v>0.95628415300546443</v>
      </c>
      <c r="I42" s="70"/>
      <c r="J42" s="69"/>
    </row>
    <row r="43" spans="3:10" ht="21" x14ac:dyDescent="0.3">
      <c r="C43" s="56"/>
      <c r="D43" s="63" t="s">
        <v>42</v>
      </c>
      <c r="E43" s="62">
        <f>E35</f>
        <v>42277</v>
      </c>
      <c r="F43" s="62">
        <f>F35</f>
        <v>42369</v>
      </c>
      <c r="G43" s="62">
        <f>G35</f>
        <v>42460</v>
      </c>
      <c r="H43" s="62">
        <f>H35</f>
        <v>42551</v>
      </c>
      <c r="I43" s="68" t="s">
        <v>41</v>
      </c>
    </row>
    <row r="44" spans="3:10" ht="21" x14ac:dyDescent="0.35">
      <c r="C44" s="56"/>
      <c r="D44" s="72" t="s">
        <v>14</v>
      </c>
      <c r="E44" s="8">
        <v>611799</v>
      </c>
      <c r="F44" s="8">
        <f>'[2]Balance Sheet'!$E$9</f>
        <v>652652.89</v>
      </c>
      <c r="G44" s="8">
        <v>679000</v>
      </c>
      <c r="H44" s="8">
        <v>641068</v>
      </c>
      <c r="I44" s="68" t="s">
        <v>40</v>
      </c>
    </row>
    <row r="45" spans="3:10" ht="21" x14ac:dyDescent="0.35">
      <c r="C45" s="56"/>
      <c r="D45" s="72" t="s">
        <v>13</v>
      </c>
      <c r="E45" s="8">
        <v>185788</v>
      </c>
      <c r="F45" s="8">
        <f>'[2]Balance Sheet'!$E$25</f>
        <v>304916.77999999997</v>
      </c>
      <c r="G45" s="8">
        <v>353461</v>
      </c>
      <c r="H45" s="8">
        <v>564240</v>
      </c>
      <c r="I45" s="70"/>
    </row>
    <row r="46" spans="3:10" ht="21" x14ac:dyDescent="0.35">
      <c r="C46" s="56"/>
      <c r="D46" s="60" t="s">
        <v>0</v>
      </c>
      <c r="E46" s="59">
        <f>E44/E45</f>
        <v>3.2929952418886042</v>
      </c>
      <c r="F46" s="59">
        <f>F44/F45</f>
        <v>2.1404295624530736</v>
      </c>
      <c r="G46" s="59">
        <f>G44/G45</f>
        <v>1.9210040145871823</v>
      </c>
      <c r="H46" s="59">
        <f>H44/H45</f>
        <v>1.1361619169147881</v>
      </c>
      <c r="I46" s="70"/>
    </row>
    <row r="47" spans="3:10" ht="21" x14ac:dyDescent="0.3">
      <c r="C47" s="56"/>
      <c r="D47" s="63" t="s">
        <v>39</v>
      </c>
      <c r="E47" s="62">
        <f>E43</f>
        <v>42277</v>
      </c>
      <c r="F47" s="62">
        <f>F43</f>
        <v>42369</v>
      </c>
      <c r="G47" s="62">
        <f>G43</f>
        <v>42460</v>
      </c>
      <c r="H47" s="62">
        <f>H43</f>
        <v>42551</v>
      </c>
      <c r="I47" s="68" t="s">
        <v>38</v>
      </c>
    </row>
    <row r="48" spans="3:10" ht="21" x14ac:dyDescent="0.35">
      <c r="C48" s="56"/>
      <c r="D48" s="72" t="s">
        <v>11</v>
      </c>
      <c r="E48" s="8">
        <v>487080</v>
      </c>
      <c r="F48" s="8">
        <f>'[2]Balance Sheet'!$E$6</f>
        <v>406947.98</v>
      </c>
      <c r="G48" s="8">
        <v>407612</v>
      </c>
      <c r="H48" s="8">
        <v>201931</v>
      </c>
      <c r="I48" s="68" t="s">
        <v>37</v>
      </c>
    </row>
    <row r="49" spans="3:10" ht="21" x14ac:dyDescent="0.35">
      <c r="C49" s="56"/>
      <c r="D49" s="72" t="s">
        <v>10</v>
      </c>
      <c r="E49" s="8">
        <v>790661</v>
      </c>
      <c r="F49" s="8">
        <f>'[2]Income Statement'!$G$131</f>
        <v>2171297.71</v>
      </c>
      <c r="G49" s="8">
        <v>3220166</v>
      </c>
      <c r="H49" s="8">
        <v>4331759</v>
      </c>
      <c r="I49" s="70"/>
    </row>
    <row r="50" spans="3:10" ht="21" x14ac:dyDescent="0.35">
      <c r="C50" s="56"/>
      <c r="D50" s="72" t="s">
        <v>3</v>
      </c>
      <c r="E50" s="8">
        <v>10276</v>
      </c>
      <c r="F50" s="8">
        <f>'[2]Income Statement'!$G$119</f>
        <v>181240.36</v>
      </c>
      <c r="G50" s="8">
        <v>264774</v>
      </c>
      <c r="H50" s="8">
        <v>271499</v>
      </c>
      <c r="I50" s="70"/>
    </row>
    <row r="51" spans="3:10" ht="21" x14ac:dyDescent="0.35">
      <c r="C51" s="56"/>
      <c r="D51" s="60" t="s">
        <v>0</v>
      </c>
      <c r="E51" s="59">
        <f>E48/((E49-E50)/91.25)</f>
        <v>56.954003472644914</v>
      </c>
      <c r="F51" s="59">
        <f>F48/((F49-F50)/182.5)</f>
        <v>37.319530690911996</v>
      </c>
      <c r="G51" s="59">
        <f>G48/((G49-G50)/273.75)</f>
        <v>37.75600157271861</v>
      </c>
      <c r="H51" s="59">
        <f>H48/((H49-H50)/365)</f>
        <v>18.152732829917294</v>
      </c>
      <c r="I51" s="70"/>
    </row>
    <row r="52" spans="3:10" ht="21" x14ac:dyDescent="0.3">
      <c r="C52" s="56"/>
      <c r="D52" s="63" t="s">
        <v>36</v>
      </c>
      <c r="E52" s="62">
        <f>E47</f>
        <v>42277</v>
      </c>
      <c r="F52" s="62">
        <f>F47</f>
        <v>42369</v>
      </c>
      <c r="G52" s="62">
        <f>G47</f>
        <v>42460</v>
      </c>
      <c r="H52" s="62">
        <f>H47</f>
        <v>42551</v>
      </c>
      <c r="I52" s="68" t="s">
        <v>35</v>
      </c>
      <c r="J52" s="69"/>
    </row>
    <row r="53" spans="3:10" ht="21" x14ac:dyDescent="0.35">
      <c r="C53" s="56"/>
      <c r="D53" s="72" t="s">
        <v>33</v>
      </c>
      <c r="E53" s="7" t="s">
        <v>20</v>
      </c>
      <c r="F53" s="7"/>
      <c r="G53" s="7"/>
      <c r="H53" s="7"/>
      <c r="I53" s="68" t="s">
        <v>34</v>
      </c>
      <c r="J53" s="69"/>
    </row>
    <row r="54" spans="3:10" ht="21" x14ac:dyDescent="0.35">
      <c r="C54" s="56"/>
      <c r="D54" s="60" t="s">
        <v>33</v>
      </c>
      <c r="E54" s="59" t="str">
        <f>E53</f>
        <v>NA</v>
      </c>
      <c r="F54" s="59">
        <f>F53</f>
        <v>0</v>
      </c>
      <c r="G54" s="59">
        <f>G53</f>
        <v>0</v>
      </c>
      <c r="H54" s="59">
        <f>H53</f>
        <v>0</v>
      </c>
      <c r="I54" s="70"/>
      <c r="J54" s="69"/>
    </row>
    <row r="55" spans="3:10" ht="42" x14ac:dyDescent="0.3">
      <c r="C55" s="56"/>
      <c r="D55" s="73" t="s">
        <v>32</v>
      </c>
      <c r="E55" s="62">
        <f>E52</f>
        <v>42277</v>
      </c>
      <c r="F55" s="62">
        <f>F52</f>
        <v>42369</v>
      </c>
      <c r="G55" s="62">
        <f>G52</f>
        <v>42460</v>
      </c>
      <c r="H55" s="62">
        <f>H52</f>
        <v>42551</v>
      </c>
      <c r="I55" s="68" t="s">
        <v>31</v>
      </c>
      <c r="J55" s="69"/>
    </row>
    <row r="56" spans="3:10" ht="21" x14ac:dyDescent="0.35">
      <c r="C56" s="56"/>
      <c r="D56" s="72" t="s">
        <v>30</v>
      </c>
      <c r="E56" s="8"/>
      <c r="F56" s="8"/>
      <c r="G56" s="8"/>
      <c r="H56" s="8"/>
      <c r="I56" s="70"/>
      <c r="J56" s="69"/>
    </row>
    <row r="57" spans="3:10" ht="21" x14ac:dyDescent="0.35">
      <c r="C57" s="56"/>
      <c r="D57" s="72" t="s">
        <v>4</v>
      </c>
      <c r="E57" s="8">
        <v>106997</v>
      </c>
      <c r="F57" s="8">
        <f>'[2]Income Statement'!$G$133</f>
        <v>-271854</v>
      </c>
      <c r="G57" s="8">
        <v>-414574</v>
      </c>
      <c r="H57" s="8">
        <v>-544632</v>
      </c>
      <c r="I57" s="68" t="s">
        <v>29</v>
      </c>
      <c r="J57" s="69"/>
    </row>
    <row r="58" spans="3:10" ht="21" x14ac:dyDescent="0.3">
      <c r="D58" s="63" t="s">
        <v>28</v>
      </c>
      <c r="E58" s="62">
        <f>E55</f>
        <v>42277</v>
      </c>
      <c r="F58" s="62">
        <f>F55</f>
        <v>42369</v>
      </c>
      <c r="G58" s="62">
        <f>G55</f>
        <v>42460</v>
      </c>
      <c r="H58" s="62">
        <f>H55</f>
        <v>42551</v>
      </c>
      <c r="I58" s="68" t="s">
        <v>27</v>
      </c>
      <c r="J58" s="69"/>
    </row>
    <row r="59" spans="3:10" ht="21" x14ac:dyDescent="0.35">
      <c r="D59" s="72" t="s">
        <v>8</v>
      </c>
      <c r="E59" s="8">
        <v>923598</v>
      </c>
      <c r="F59" s="8">
        <f>'[2]Balance Sheet'!$E$34</f>
        <v>10211431.08</v>
      </c>
      <c r="G59" s="8">
        <v>10296964</v>
      </c>
      <c r="H59" s="8">
        <v>10582127</v>
      </c>
      <c r="I59" s="68" t="s">
        <v>26</v>
      </c>
      <c r="J59" s="69"/>
    </row>
    <row r="60" spans="3:10" ht="21" x14ac:dyDescent="0.35">
      <c r="D60" s="72" t="s">
        <v>7</v>
      </c>
      <c r="E60" s="8">
        <v>961665</v>
      </c>
      <c r="F60" s="8">
        <f>'[2]Balance Sheet'!$E$17</f>
        <v>9302679.9500000011</v>
      </c>
      <c r="G60" s="8">
        <v>9245494</v>
      </c>
      <c r="H60" s="8">
        <v>9400599</v>
      </c>
      <c r="I60" s="68"/>
      <c r="J60" s="69"/>
    </row>
    <row r="61" spans="3:10" ht="21" x14ac:dyDescent="0.35">
      <c r="D61" s="60" t="s">
        <v>0</v>
      </c>
      <c r="E61" s="71">
        <f>E59/E60</f>
        <v>0.960415529316342</v>
      </c>
      <c r="F61" s="71">
        <f>F59/F60</f>
        <v>1.0976870251244104</v>
      </c>
      <c r="G61" s="71">
        <f>G59/G60</f>
        <v>1.1137278332558542</v>
      </c>
      <c r="H61" s="71">
        <f>H59/H60</f>
        <v>1.1256864589160755</v>
      </c>
      <c r="I61" s="70"/>
      <c r="J61" s="69"/>
    </row>
    <row r="62" spans="3:10" ht="21" x14ac:dyDescent="0.3">
      <c r="D62" s="63" t="s">
        <v>25</v>
      </c>
      <c r="E62" s="62">
        <f>E58</f>
        <v>42277</v>
      </c>
      <c r="F62" s="62">
        <f>F58</f>
        <v>42369</v>
      </c>
      <c r="G62" s="62">
        <f>G58</f>
        <v>42460</v>
      </c>
      <c r="H62" s="62">
        <f>H58</f>
        <v>42551</v>
      </c>
      <c r="I62" s="68" t="s">
        <v>24</v>
      </c>
    </row>
    <row r="63" spans="3:10" ht="38.25" x14ac:dyDescent="0.35">
      <c r="D63" s="65" t="s">
        <v>4</v>
      </c>
      <c r="E63" s="10">
        <f>E57</f>
        <v>106997</v>
      </c>
      <c r="F63" s="10">
        <f>F57</f>
        <v>-271854</v>
      </c>
      <c r="G63" s="8">
        <f>G57</f>
        <v>-414574</v>
      </c>
      <c r="H63" s="8">
        <f>H57</f>
        <v>-544632</v>
      </c>
      <c r="I63" s="68" t="s">
        <v>23</v>
      </c>
    </row>
    <row r="64" spans="3:10" ht="21" x14ac:dyDescent="0.35">
      <c r="D64" s="65" t="s">
        <v>3</v>
      </c>
      <c r="E64" s="10">
        <f>E50</f>
        <v>10276</v>
      </c>
      <c r="F64" s="10">
        <f>F50</f>
        <v>181240.36</v>
      </c>
      <c r="G64" s="8">
        <f>G50</f>
        <v>264774</v>
      </c>
      <c r="H64" s="8">
        <f>H50</f>
        <v>271499</v>
      </c>
      <c r="I64" s="67"/>
    </row>
    <row r="65" spans="2:9" ht="21" x14ac:dyDescent="0.35">
      <c r="B65" s="66"/>
      <c r="D65" s="65" t="s">
        <v>2</v>
      </c>
      <c r="E65" s="4">
        <v>5130</v>
      </c>
      <c r="F65" s="4">
        <f>'[2]Income Statement'!$G$99</f>
        <v>446676.54</v>
      </c>
      <c r="G65" s="7">
        <v>670015</v>
      </c>
      <c r="H65" s="7">
        <v>893353</v>
      </c>
      <c r="I65" s="64"/>
    </row>
    <row r="66" spans="2:9" ht="21" x14ac:dyDescent="0.35">
      <c r="D66" s="65" t="s">
        <v>1</v>
      </c>
      <c r="E66" s="4">
        <f>86707.32+E65</f>
        <v>91837.32</v>
      </c>
      <c r="F66" s="4">
        <f>471164+F65</f>
        <v>917840.54</v>
      </c>
      <c r="G66" s="7">
        <f>514979+G65</f>
        <v>1184994</v>
      </c>
      <c r="H66" s="7">
        <f>402716+H65</f>
        <v>1296069</v>
      </c>
      <c r="I66" s="64"/>
    </row>
    <row r="67" spans="2:9" ht="21" x14ac:dyDescent="0.35">
      <c r="C67" s="56"/>
      <c r="D67" s="60" t="s">
        <v>0</v>
      </c>
      <c r="E67" s="59">
        <f>SUM(E63:E65)/E66</f>
        <v>1.3328241721339429</v>
      </c>
      <c r="F67" s="59">
        <f>(SUM(F63:F65)/F66)</f>
        <v>0.38793546861636768</v>
      </c>
      <c r="G67" s="59">
        <f>(SUM(G63:G65)/G66)</f>
        <v>0.43900222279606477</v>
      </c>
      <c r="H67" s="59">
        <f>(SUM(H63:H65)/H66)</f>
        <v>0.47853933702603796</v>
      </c>
      <c r="I67" s="61"/>
    </row>
    <row r="68" spans="2:9" ht="21" x14ac:dyDescent="0.35">
      <c r="C68" s="56"/>
      <c r="D68" s="63" t="s">
        <v>22</v>
      </c>
      <c r="E68" s="62">
        <f>E62</f>
        <v>42277</v>
      </c>
      <c r="F68" s="62">
        <f>F62</f>
        <v>42369</v>
      </c>
      <c r="G68" s="62">
        <f>G62</f>
        <v>42460</v>
      </c>
      <c r="H68" s="62">
        <f>H62</f>
        <v>42551</v>
      </c>
      <c r="I68" s="61"/>
    </row>
    <row r="69" spans="2:9" ht="21" x14ac:dyDescent="0.35">
      <c r="C69" s="56"/>
      <c r="D69" s="60" t="s">
        <v>0</v>
      </c>
      <c r="E69" s="59" t="s">
        <v>20</v>
      </c>
      <c r="F69" s="59"/>
      <c r="G69" s="59"/>
      <c r="H69" s="59"/>
      <c r="I69" s="61"/>
    </row>
    <row r="70" spans="2:9" ht="21" x14ac:dyDescent="0.35">
      <c r="C70" s="56"/>
      <c r="D70" s="63" t="s">
        <v>21</v>
      </c>
      <c r="E70" s="62">
        <f>E62</f>
        <v>42277</v>
      </c>
      <c r="F70" s="62">
        <f>F62</f>
        <v>42369</v>
      </c>
      <c r="G70" s="62">
        <f>G62</f>
        <v>42460</v>
      </c>
      <c r="H70" s="62">
        <f>H62</f>
        <v>42551</v>
      </c>
      <c r="I70" s="61"/>
    </row>
    <row r="71" spans="2:9" ht="21" x14ac:dyDescent="0.35">
      <c r="C71" s="56"/>
      <c r="D71" s="60" t="s">
        <v>0</v>
      </c>
      <c r="E71" s="59" t="s">
        <v>20</v>
      </c>
      <c r="F71" s="59"/>
      <c r="G71" s="59"/>
      <c r="H71" s="59"/>
      <c r="I71" s="58"/>
    </row>
  </sheetData>
  <mergeCells count="63">
    <mergeCell ref="I23:I25"/>
    <mergeCell ref="I26:I28"/>
    <mergeCell ref="G20:G22"/>
    <mergeCell ref="H20:H22"/>
    <mergeCell ref="I20:I22"/>
    <mergeCell ref="A26:A30"/>
    <mergeCell ref="B26:B28"/>
    <mergeCell ref="E26:E28"/>
    <mergeCell ref="F26:F28"/>
    <mergeCell ref="G26:G28"/>
    <mergeCell ref="H26:H28"/>
    <mergeCell ref="B29:B30"/>
    <mergeCell ref="E29:E30"/>
    <mergeCell ref="F29:F30"/>
    <mergeCell ref="G29:G30"/>
    <mergeCell ref="H29:H30"/>
    <mergeCell ref="I29:I30"/>
    <mergeCell ref="H23:H25"/>
    <mergeCell ref="H15:H16"/>
    <mergeCell ref="I15:I16"/>
    <mergeCell ref="A17:A25"/>
    <mergeCell ref="B17:B18"/>
    <mergeCell ref="E17:E18"/>
    <mergeCell ref="F17:F18"/>
    <mergeCell ref="G17:G18"/>
    <mergeCell ref="H17:H18"/>
    <mergeCell ref="B23:B25"/>
    <mergeCell ref="E23:E25"/>
    <mergeCell ref="F23:F25"/>
    <mergeCell ref="G23:G25"/>
    <mergeCell ref="I17:I19"/>
    <mergeCell ref="B20:B22"/>
    <mergeCell ref="E20:E22"/>
    <mergeCell ref="F20:F22"/>
    <mergeCell ref="I9:I11"/>
    <mergeCell ref="B12:B14"/>
    <mergeCell ref="E12:E14"/>
    <mergeCell ref="F12:F14"/>
    <mergeCell ref="G12:G14"/>
    <mergeCell ref="H12:H14"/>
    <mergeCell ref="I12:I14"/>
    <mergeCell ref="I3:I5"/>
    <mergeCell ref="B6:B8"/>
    <mergeCell ref="E6:E8"/>
    <mergeCell ref="F6:F8"/>
    <mergeCell ref="G6:G8"/>
    <mergeCell ref="H6:H8"/>
    <mergeCell ref="I6:I8"/>
    <mergeCell ref="H3:H5"/>
    <mergeCell ref="B9:B11"/>
    <mergeCell ref="E9:E11"/>
    <mergeCell ref="F9:F11"/>
    <mergeCell ref="G9:G11"/>
    <mergeCell ref="H9:H11"/>
    <mergeCell ref="A3:A16"/>
    <mergeCell ref="B3:B5"/>
    <mergeCell ref="E3:E5"/>
    <mergeCell ref="F3:F5"/>
    <mergeCell ref="G3:G5"/>
    <mergeCell ref="B15:B16"/>
    <mergeCell ref="E15:E16"/>
    <mergeCell ref="F15:F16"/>
    <mergeCell ref="G15:G16"/>
  </mergeCells>
  <pageMargins left="0.7" right="0.7" top="0.75" bottom="0.75" header="0.3" footer="0.3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33"/>
  <sheetViews>
    <sheetView tabSelected="1" topLeftCell="B1" zoomScale="120" zoomScaleNormal="120" workbookViewId="0">
      <selection activeCell="O26" sqref="O26"/>
    </sheetView>
  </sheetViews>
  <sheetFormatPr defaultRowHeight="15" x14ac:dyDescent="0.25"/>
  <cols>
    <col min="1" max="1" width="0" hidden="1" customWidth="1"/>
    <col min="2" max="2" width="11" customWidth="1"/>
    <col min="3" max="3" width="11.28515625" customWidth="1"/>
    <col min="4" max="4" width="13.5703125" customWidth="1"/>
    <col min="5" max="5" width="11.28515625" customWidth="1"/>
    <col min="6" max="6" width="11.140625" customWidth="1"/>
    <col min="7" max="7" width="10.7109375" style="1" customWidth="1"/>
    <col min="8" max="8" width="11.42578125" style="1" customWidth="1"/>
    <col min="9" max="9" width="10.5703125" style="1" hidden="1" customWidth="1"/>
    <col min="10" max="10" width="9.28515625" style="1" hidden="1" customWidth="1"/>
    <col min="11" max="11" width="9.140625" customWidth="1"/>
    <col min="12" max="12" width="9.7109375" customWidth="1"/>
    <col min="13" max="13" width="15.5703125" customWidth="1"/>
    <col min="14" max="14" width="14.28515625" customWidth="1"/>
    <col min="15" max="15" width="23.85546875" customWidth="1"/>
  </cols>
  <sheetData>
    <row r="2" spans="2:21" ht="15.75" customHeight="1" thickBot="1" x14ac:dyDescent="0.3">
      <c r="B2" s="174" t="s">
        <v>19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2:21" ht="20.25" customHeight="1" thickBot="1" x14ac:dyDescent="0.3">
      <c r="B3" s="25"/>
      <c r="C3" s="191"/>
      <c r="D3" s="192"/>
      <c r="E3" s="192"/>
      <c r="F3" s="192"/>
      <c r="G3" s="192"/>
      <c r="H3" s="193"/>
      <c r="I3" s="11">
        <v>42094</v>
      </c>
      <c r="J3" s="12" t="s">
        <v>17</v>
      </c>
      <c r="K3" s="176" t="s">
        <v>18</v>
      </c>
      <c r="L3" s="177"/>
      <c r="M3" s="31"/>
      <c r="N3" s="31"/>
      <c r="O3" s="31"/>
      <c r="P3" s="31"/>
      <c r="Q3" s="31"/>
      <c r="R3" s="31"/>
      <c r="S3" s="31"/>
      <c r="T3" s="32"/>
    </row>
    <row r="4" spans="2:21" ht="30" hidden="1" x14ac:dyDescent="0.35">
      <c r="B4" s="6" t="s">
        <v>16</v>
      </c>
      <c r="C4" s="27">
        <v>464</v>
      </c>
      <c r="D4" s="27">
        <v>464</v>
      </c>
      <c r="E4" s="27">
        <v>464</v>
      </c>
      <c r="F4" s="27">
        <v>464</v>
      </c>
      <c r="G4" s="27">
        <v>485</v>
      </c>
      <c r="H4" s="27">
        <v>485</v>
      </c>
      <c r="I4" s="27">
        <v>485</v>
      </c>
      <c r="J4" s="27">
        <v>485</v>
      </c>
    </row>
    <row r="5" spans="2:21" ht="45" hidden="1" x14ac:dyDescent="0.35">
      <c r="B5" s="6" t="s">
        <v>15</v>
      </c>
      <c r="C5" s="55">
        <v>468</v>
      </c>
      <c r="D5" s="55">
        <v>468</v>
      </c>
      <c r="E5" s="55">
        <v>468</v>
      </c>
      <c r="F5" s="55">
        <v>468</v>
      </c>
      <c r="G5" s="55">
        <v>470</v>
      </c>
      <c r="H5" s="55">
        <v>470</v>
      </c>
      <c r="I5" s="27">
        <v>470</v>
      </c>
      <c r="J5" s="27">
        <v>470</v>
      </c>
      <c r="L5">
        <v>1.1000000000000001</v>
      </c>
      <c r="M5">
        <v>1.1000000000000001</v>
      </c>
    </row>
    <row r="6" spans="2:21" ht="15.75" thickBot="1" x14ac:dyDescent="0.3">
      <c r="B6" s="52" t="s">
        <v>0</v>
      </c>
      <c r="C6" s="185">
        <f>C4/C5</f>
        <v>0.99145299145299148</v>
      </c>
      <c r="D6" s="186"/>
      <c r="E6" s="186"/>
      <c r="F6" s="186"/>
      <c r="G6" s="186"/>
      <c r="H6" s="187"/>
      <c r="I6" s="54">
        <f>I4/I5</f>
        <v>1.0319148936170213</v>
      </c>
      <c r="J6" s="34">
        <f>J4/J5</f>
        <v>1.0319148936170213</v>
      </c>
      <c r="K6" s="178"/>
      <c r="L6" s="179"/>
    </row>
    <row r="7" spans="2:21" ht="84.75" customHeight="1" thickBot="1" x14ac:dyDescent="0.3">
      <c r="B7" s="53"/>
      <c r="C7" s="188"/>
      <c r="D7" s="189"/>
      <c r="E7" s="189"/>
      <c r="F7" s="189"/>
      <c r="G7" s="189"/>
      <c r="H7" s="190"/>
      <c r="K7" s="180"/>
      <c r="L7" s="181"/>
      <c r="N7" s="26"/>
      <c r="O7" s="26"/>
      <c r="P7" s="26"/>
      <c r="Q7" s="26"/>
      <c r="R7" s="26"/>
      <c r="S7" s="26"/>
      <c r="T7" s="26"/>
      <c r="U7" s="26"/>
    </row>
    <row r="8" spans="2:21" ht="15.75" thickBot="1" x14ac:dyDescent="0.3">
      <c r="B8" s="41"/>
      <c r="C8" s="182"/>
      <c r="D8" s="183"/>
      <c r="E8" s="183"/>
      <c r="F8" s="183"/>
      <c r="G8" s="183"/>
      <c r="H8" s="184"/>
      <c r="I8" s="42"/>
      <c r="J8" s="33"/>
      <c r="K8" s="176" t="s">
        <v>18</v>
      </c>
      <c r="L8" s="177"/>
    </row>
    <row r="9" spans="2:21" ht="30" hidden="1" x14ac:dyDescent="0.35">
      <c r="B9" s="6" t="s">
        <v>14</v>
      </c>
      <c r="C9" s="43"/>
      <c r="D9" s="43"/>
      <c r="E9" s="43"/>
      <c r="F9" s="43"/>
      <c r="G9" s="43"/>
      <c r="H9" s="43"/>
      <c r="I9" s="8"/>
      <c r="J9" s="8"/>
    </row>
    <row r="10" spans="2:21" ht="30" hidden="1" x14ac:dyDescent="0.35">
      <c r="B10" s="6" t="s">
        <v>13</v>
      </c>
      <c r="C10" s="8"/>
      <c r="D10" s="8"/>
      <c r="E10" s="8"/>
      <c r="F10" s="8"/>
      <c r="G10" s="8"/>
      <c r="H10" s="38"/>
      <c r="I10" s="8"/>
      <c r="J10" s="8"/>
      <c r="M10">
        <v>45</v>
      </c>
      <c r="N10">
        <v>45</v>
      </c>
      <c r="O10">
        <v>45</v>
      </c>
    </row>
    <row r="11" spans="2:21" ht="30" x14ac:dyDescent="0.25">
      <c r="B11" s="24" t="s">
        <v>12</v>
      </c>
      <c r="C11" s="23"/>
      <c r="D11" s="23"/>
      <c r="E11" s="23"/>
      <c r="F11" s="22"/>
      <c r="G11" s="35"/>
      <c r="H11" s="39"/>
      <c r="I11" s="37"/>
      <c r="J11" s="28"/>
      <c r="K11" s="178"/>
      <c r="L11" s="179"/>
    </row>
    <row r="12" spans="2:21" ht="65.25" customHeight="1" thickBot="1" x14ac:dyDescent="0.3">
      <c r="B12" s="21"/>
      <c r="C12" s="194"/>
      <c r="D12" s="195"/>
      <c r="E12" s="20"/>
      <c r="F12" s="19"/>
      <c r="G12" s="36"/>
      <c r="H12" s="40"/>
      <c r="K12" s="180"/>
      <c r="L12" s="181"/>
    </row>
    <row r="13" spans="2:21" ht="16.5" customHeight="1" thickBot="1" x14ac:dyDescent="0.3">
      <c r="B13" s="41"/>
      <c r="C13" s="182"/>
      <c r="D13" s="183"/>
      <c r="E13" s="183"/>
      <c r="F13" s="183"/>
      <c r="G13" s="183"/>
      <c r="H13" s="184"/>
      <c r="I13" s="41">
        <f>I8</f>
        <v>0</v>
      </c>
      <c r="J13" s="44">
        <f>J8</f>
        <v>0</v>
      </c>
      <c r="K13" s="183" t="s">
        <v>18</v>
      </c>
      <c r="L13" s="183"/>
    </row>
    <row r="14" spans="2:21" ht="21" hidden="1" x14ac:dyDescent="0.35">
      <c r="B14" s="6" t="s">
        <v>11</v>
      </c>
      <c r="C14" s="8">
        <v>2181317.58</v>
      </c>
      <c r="D14" s="8">
        <f>246131-75</f>
        <v>246056</v>
      </c>
      <c r="E14" s="8">
        <v>2257317.06</v>
      </c>
      <c r="F14" s="8">
        <v>1657797</v>
      </c>
      <c r="G14" s="8">
        <v>2303403.94</v>
      </c>
      <c r="H14" s="8">
        <v>871835</v>
      </c>
      <c r="I14" s="8">
        <v>2268994.21</v>
      </c>
      <c r="J14" s="18"/>
      <c r="L14">
        <v>0</v>
      </c>
      <c r="M14">
        <v>0</v>
      </c>
      <c r="N14">
        <v>0</v>
      </c>
      <c r="O14">
        <v>0</v>
      </c>
    </row>
    <row r="15" spans="2:21" ht="30" hidden="1" x14ac:dyDescent="0.35">
      <c r="B15" s="6" t="s">
        <v>10</v>
      </c>
      <c r="C15" s="8">
        <v>1080046.21</v>
      </c>
      <c r="D15" s="8">
        <v>1129060</v>
      </c>
      <c r="E15" s="8">
        <v>2936641.62</v>
      </c>
      <c r="F15" s="8">
        <v>2411679</v>
      </c>
      <c r="G15" s="8">
        <v>5701063.7300000004</v>
      </c>
      <c r="H15" s="8">
        <v>3808745</v>
      </c>
      <c r="I15" s="8">
        <v>7427830.04</v>
      </c>
      <c r="J15" s="15"/>
    </row>
    <row r="16" spans="2:21" ht="30" hidden="1" x14ac:dyDescent="0.35">
      <c r="B16" s="6" t="s">
        <v>3</v>
      </c>
      <c r="C16" s="8">
        <v>63992.74</v>
      </c>
      <c r="D16" s="8">
        <v>0</v>
      </c>
      <c r="E16" s="8">
        <v>150407.41</v>
      </c>
      <c r="F16" s="8">
        <v>0</v>
      </c>
      <c r="G16" s="8">
        <v>240133.55</v>
      </c>
      <c r="H16" s="8">
        <v>302574</v>
      </c>
      <c r="I16" s="8">
        <v>330767</v>
      </c>
    </row>
    <row r="17" spans="2:15" ht="30" x14ac:dyDescent="0.25">
      <c r="B17" s="3" t="s">
        <v>9</v>
      </c>
      <c r="C17" s="202"/>
      <c r="D17" s="203"/>
      <c r="E17" s="203"/>
      <c r="F17" s="203"/>
      <c r="G17" s="203"/>
      <c r="H17" s="204"/>
      <c r="I17" s="17">
        <f t="shared" ref="I17:J17" si="0">I14/((I15-I16)/273.75)</f>
        <v>87.520311076101137</v>
      </c>
      <c r="J17" s="45" t="e">
        <f t="shared" si="0"/>
        <v>#DIV/0!</v>
      </c>
      <c r="K17" s="178"/>
      <c r="L17" s="179"/>
    </row>
    <row r="18" spans="2:15" ht="57.75" customHeight="1" thickBot="1" x14ac:dyDescent="0.3">
      <c r="B18" s="16"/>
      <c r="C18" s="205"/>
      <c r="D18" s="206"/>
      <c r="E18" s="206"/>
      <c r="F18" s="206"/>
      <c r="G18" s="206"/>
      <c r="H18" s="207"/>
      <c r="I18" s="15"/>
      <c r="J18" s="15"/>
      <c r="K18" s="180"/>
      <c r="L18" s="181"/>
    </row>
    <row r="19" spans="2:15" ht="18" customHeight="1" thickBot="1" x14ac:dyDescent="0.3">
      <c r="B19" s="46"/>
      <c r="C19" s="182"/>
      <c r="D19" s="183"/>
      <c r="E19" s="183"/>
      <c r="F19" s="183"/>
      <c r="G19" s="183"/>
      <c r="H19" s="184"/>
      <c r="I19" s="47">
        <f>I13</f>
        <v>0</v>
      </c>
      <c r="J19" s="11">
        <f>J13</f>
        <v>0</v>
      </c>
      <c r="K19" s="183" t="s">
        <v>18</v>
      </c>
      <c r="L19" s="183"/>
    </row>
    <row r="20" spans="2:15" ht="26.25" customHeight="1" x14ac:dyDescent="0.25">
      <c r="B20" s="3" t="s">
        <v>4</v>
      </c>
      <c r="C20" s="208"/>
      <c r="D20" s="209"/>
      <c r="E20" s="209"/>
      <c r="F20" s="209"/>
      <c r="G20" s="209"/>
      <c r="H20" s="209"/>
      <c r="I20" s="17">
        <v>-329742.07</v>
      </c>
      <c r="J20" s="15"/>
      <c r="K20" s="178"/>
      <c r="L20" s="179"/>
    </row>
    <row r="21" spans="2:15" ht="57.75" customHeight="1" thickBot="1" x14ac:dyDescent="0.3">
      <c r="B21" s="13"/>
      <c r="C21" s="210"/>
      <c r="D21" s="211"/>
      <c r="E21" s="211"/>
      <c r="F21" s="211"/>
      <c r="G21" s="211"/>
      <c r="H21" s="211"/>
      <c r="K21" s="180"/>
      <c r="L21" s="181"/>
    </row>
    <row r="22" spans="2:15" ht="15.75" thickBot="1" x14ac:dyDescent="0.3">
      <c r="B22" s="46"/>
      <c r="C22" s="182"/>
      <c r="D22" s="183"/>
      <c r="E22" s="183"/>
      <c r="F22" s="183"/>
      <c r="G22" s="183"/>
      <c r="H22" s="184"/>
      <c r="I22" s="47">
        <f>I19</f>
        <v>0</v>
      </c>
      <c r="J22" s="11">
        <f>J19</f>
        <v>0</v>
      </c>
      <c r="K22" s="183" t="s">
        <v>18</v>
      </c>
      <c r="L22" s="183"/>
    </row>
    <row r="23" spans="2:15" ht="30" hidden="1" x14ac:dyDescent="0.35">
      <c r="B23" s="6" t="s">
        <v>8</v>
      </c>
      <c r="C23" s="43"/>
      <c r="D23" s="43"/>
      <c r="E23" s="43"/>
      <c r="F23" s="43"/>
      <c r="G23" s="43"/>
      <c r="H23" s="43"/>
      <c r="I23" s="8">
        <v>4548682.53</v>
      </c>
      <c r="J23" s="30"/>
    </row>
    <row r="24" spans="2:15" ht="30" hidden="1" x14ac:dyDescent="0.35">
      <c r="B24" s="6" t="s">
        <v>7</v>
      </c>
      <c r="C24" s="38"/>
      <c r="D24" s="38"/>
      <c r="E24" s="38"/>
      <c r="F24" s="38"/>
      <c r="G24" s="38"/>
      <c r="H24" s="38"/>
      <c r="I24" s="8">
        <v>8189020.5700000003</v>
      </c>
      <c r="J24" s="29"/>
      <c r="L24">
        <v>1.1499999999999999</v>
      </c>
      <c r="M24">
        <v>1.1499999999999999</v>
      </c>
      <c r="N24">
        <v>1.1499999999999999</v>
      </c>
      <c r="O24">
        <v>1.1499999999999999</v>
      </c>
    </row>
    <row r="25" spans="2:15" ht="30" x14ac:dyDescent="0.25">
      <c r="B25" s="49" t="s">
        <v>6</v>
      </c>
      <c r="C25" s="212"/>
      <c r="D25" s="213"/>
      <c r="E25" s="213"/>
      <c r="F25" s="213"/>
      <c r="G25" s="213"/>
      <c r="H25" s="214"/>
      <c r="I25" s="14">
        <f>I23/I24</f>
        <v>0.55546111908227869</v>
      </c>
      <c r="J25" s="48" t="e">
        <f>J23/J24</f>
        <v>#DIV/0!</v>
      </c>
      <c r="K25" s="178"/>
      <c r="L25" s="179"/>
    </row>
    <row r="26" spans="2:15" ht="52.5" customHeight="1" thickBot="1" x14ac:dyDescent="0.3">
      <c r="B26" s="13"/>
      <c r="C26" s="215"/>
      <c r="D26" s="211"/>
      <c r="E26" s="211"/>
      <c r="F26" s="211"/>
      <c r="G26" s="211"/>
      <c r="H26" s="216"/>
      <c r="K26" s="180"/>
      <c r="L26" s="181"/>
    </row>
    <row r="27" spans="2:15" ht="15.75" thickBot="1" x14ac:dyDescent="0.3">
      <c r="B27" s="46"/>
      <c r="C27" s="182"/>
      <c r="D27" s="183"/>
      <c r="E27" s="183"/>
      <c r="F27" s="183"/>
      <c r="G27" s="183"/>
      <c r="H27" s="184"/>
      <c r="K27" s="183" t="s">
        <v>18</v>
      </c>
      <c r="L27" s="183"/>
    </row>
    <row r="28" spans="2:15" ht="77.25" hidden="1" customHeight="1" x14ac:dyDescent="0.35">
      <c r="B28" s="6" t="s">
        <v>4</v>
      </c>
      <c r="C28" s="50"/>
      <c r="D28" s="43"/>
      <c r="E28" s="50"/>
      <c r="F28" s="51"/>
      <c r="G28" s="43"/>
      <c r="H28" s="43"/>
      <c r="L28">
        <v>1.1499999999999999</v>
      </c>
      <c r="M28">
        <v>1.1499999999999999</v>
      </c>
    </row>
    <row r="29" spans="2:15" ht="30" hidden="1" x14ac:dyDescent="0.35">
      <c r="B29" s="6" t="s">
        <v>3</v>
      </c>
      <c r="C29" s="10"/>
      <c r="D29" s="10"/>
      <c r="E29" s="10"/>
      <c r="F29" s="9"/>
      <c r="G29" s="8"/>
      <c r="H29" s="8"/>
    </row>
    <row r="30" spans="2:15" ht="30" hidden="1" x14ac:dyDescent="0.35">
      <c r="B30" s="6" t="s">
        <v>2</v>
      </c>
      <c r="C30" s="4"/>
      <c r="D30" s="4"/>
      <c r="E30" s="4"/>
      <c r="F30" s="5"/>
      <c r="G30" s="7"/>
      <c r="H30" s="4"/>
    </row>
    <row r="31" spans="2:15" ht="45" hidden="1" x14ac:dyDescent="0.25">
      <c r="B31" s="6" t="s">
        <v>1</v>
      </c>
      <c r="C31" s="4"/>
      <c r="D31" s="4"/>
      <c r="E31" s="4"/>
      <c r="F31" s="5"/>
      <c r="G31" s="4"/>
      <c r="H31" s="4"/>
    </row>
    <row r="32" spans="2:15" ht="63.75" customHeight="1" x14ac:dyDescent="0.25">
      <c r="B32" s="3" t="s">
        <v>5</v>
      </c>
      <c r="C32" s="196"/>
      <c r="D32" s="197"/>
      <c r="E32" s="197"/>
      <c r="F32" s="197"/>
      <c r="G32" s="197"/>
      <c r="H32" s="198"/>
      <c r="K32" s="178"/>
      <c r="L32" s="179"/>
    </row>
    <row r="33" spans="2:12" ht="60" customHeight="1" thickBot="1" x14ac:dyDescent="0.3">
      <c r="B33" s="2"/>
      <c r="C33" s="199"/>
      <c r="D33" s="200"/>
      <c r="E33" s="200"/>
      <c r="F33" s="200"/>
      <c r="G33" s="200"/>
      <c r="H33" s="201"/>
      <c r="K33" s="180"/>
      <c r="L33" s="181"/>
    </row>
  </sheetData>
  <mergeCells count="25">
    <mergeCell ref="C32:H33"/>
    <mergeCell ref="C27:H27"/>
    <mergeCell ref="K27:L27"/>
    <mergeCell ref="K32:L33"/>
    <mergeCell ref="C13:H13"/>
    <mergeCell ref="K13:L13"/>
    <mergeCell ref="C17:H18"/>
    <mergeCell ref="K17:L18"/>
    <mergeCell ref="C20:H21"/>
    <mergeCell ref="C19:H19"/>
    <mergeCell ref="K19:L19"/>
    <mergeCell ref="K20:L21"/>
    <mergeCell ref="C25:H26"/>
    <mergeCell ref="K25:L26"/>
    <mergeCell ref="C22:H22"/>
    <mergeCell ref="K22:L22"/>
    <mergeCell ref="B2:L2"/>
    <mergeCell ref="K8:L8"/>
    <mergeCell ref="K6:L7"/>
    <mergeCell ref="K11:L12"/>
    <mergeCell ref="C8:H8"/>
    <mergeCell ref="C6:H7"/>
    <mergeCell ref="C3:H3"/>
    <mergeCell ref="C12:D12"/>
    <mergeCell ref="K3:L3"/>
  </mergeCell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Quarterly Financials</vt:lpstr>
      <vt:lpstr>Graphic</vt:lpstr>
    </vt:vector>
  </TitlesOfParts>
  <Company>Indianapolis Marion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Dickey</dc:creator>
  <cp:lastModifiedBy>Whitney Spalding Spencer</cp:lastModifiedBy>
  <cp:lastPrinted>2015-07-22T14:18:21Z</cp:lastPrinted>
  <dcterms:created xsi:type="dcterms:W3CDTF">2015-07-21T16:23:58Z</dcterms:created>
  <dcterms:modified xsi:type="dcterms:W3CDTF">2016-10-18T17:29:49Z</dcterms:modified>
</cp:coreProperties>
</file>